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ตรวจประเมิน Green office 2019\เอกสารตรวจประเมินสำนักงานสีเขียวประจำปี พ.ศ.2563\เอกสารหลักฐานแต่ละหมวด\หมวด 1 นโยบาย การวางแผนการดำเนินงาน\"/>
    </mc:Choice>
  </mc:AlternateContent>
  <bookViews>
    <workbookView xWindow="6195" yWindow="1860" windowWidth="15150" windowHeight="8160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52511"/>
</workbook>
</file>

<file path=xl/calcChain.xml><?xml version="1.0" encoding="utf-8"?>
<calcChain xmlns="http://schemas.openxmlformats.org/spreadsheetml/2006/main">
  <c r="M23" i="1" l="1"/>
  <c r="B12" i="5" l="1"/>
  <c r="C12" i="5"/>
  <c r="D12" i="5"/>
  <c r="U19" i="1" l="1"/>
  <c r="G19" i="1"/>
  <c r="O3" i="5"/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20" i="1"/>
  <c r="G21" i="1"/>
  <c r="G22" i="1"/>
  <c r="G23" i="1"/>
  <c r="G8" i="1"/>
  <c r="O3" i="4"/>
  <c r="G23" i="4" s="1"/>
  <c r="O4" i="5"/>
  <c r="N12" i="5" s="1"/>
  <c r="N13" i="5" s="1"/>
  <c r="D4" i="5"/>
  <c r="E4" i="5"/>
  <c r="F4" i="5"/>
  <c r="G4" i="5"/>
  <c r="H4" i="5"/>
  <c r="I4" i="5"/>
  <c r="J4" i="5"/>
  <c r="K4" i="5"/>
  <c r="L4" i="5"/>
  <c r="M4" i="5"/>
  <c r="N4" i="5"/>
  <c r="C4" i="5"/>
  <c r="AD12" i="1" l="1"/>
  <c r="B13" i="5"/>
  <c r="F17" i="1" s="1"/>
  <c r="M12" i="5"/>
  <c r="M13" i="5" s="1"/>
  <c r="K12" i="5"/>
  <c r="K13" i="5" s="1"/>
  <c r="I12" i="5"/>
  <c r="I13" i="5" s="1"/>
  <c r="G12" i="5"/>
  <c r="G13" i="5" s="1"/>
  <c r="E12" i="5"/>
  <c r="E13" i="5" s="1"/>
  <c r="C13" i="5"/>
  <c r="L12" i="5"/>
  <c r="L13" i="5" s="1"/>
  <c r="J12" i="5"/>
  <c r="J13" i="5" s="1"/>
  <c r="H12" i="5"/>
  <c r="H13" i="5" s="1"/>
  <c r="F12" i="5"/>
  <c r="F13" i="5" s="1"/>
  <c r="D13" i="5"/>
  <c r="AD20" i="1"/>
  <c r="AD18" i="1"/>
  <c r="AD9" i="1"/>
  <c r="AD13" i="1"/>
  <c r="AD21" i="1"/>
  <c r="AD19" i="1"/>
  <c r="AD23" i="1"/>
  <c r="AD15" i="1"/>
  <c r="AD22" i="1"/>
  <c r="AD14" i="1"/>
  <c r="AD8" i="1"/>
  <c r="C29" i="1" l="1"/>
  <c r="C28" i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D29" i="4"/>
  <c r="K4" i="4" l="1"/>
  <c r="V16" i="1" s="1"/>
  <c r="W16" i="1" s="1"/>
  <c r="M4" i="4"/>
  <c r="Z16" i="1" s="1"/>
  <c r="AA16" i="1" s="1"/>
  <c r="J4" i="4"/>
  <c r="T16" i="1" s="1"/>
  <c r="U16" i="1" s="1"/>
  <c r="E4" i="4"/>
  <c r="J16" i="1" s="1"/>
  <c r="K16" i="1" s="1"/>
  <c r="D4" i="4"/>
  <c r="H16" i="1" s="1"/>
  <c r="I16" i="1" s="1"/>
  <c r="G17" i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C27" i="1" s="1"/>
  <c r="O4" i="4"/>
  <c r="C30" i="1" l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<sst xmlns="http://schemas.openxmlformats.org/spreadsheetml/2006/main" count="193" uniqueCount="106">
  <si>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</si>
  <si>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</si>
  <si>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</si>
  <si>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</si>
  <si>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</si>
  <si>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</si>
  <si>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</si>
  <si>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</si>
  <si>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</si>
  <si>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</si>
  <si>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</si>
  <si>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</si>
  <si>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</si>
  <si>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</si>
  <si>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</si>
  <si>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</si>
  <si>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</si>
  <si>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</si>
  <si>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</si>
  <si>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</si>
  <si>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</si>
  <si>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</si>
  <si>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</si>
  <si>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</si>
  <si>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</si>
  <si>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</si>
  <si>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</si>
  <si>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</si>
  <si>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</si>
  <si>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</si>
  <si>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</si>
  <si>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</si>
  <si>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</si>
  <si>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</si>
  <si>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</si>
  <si>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</si>
  <si>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</si>
  <si>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</si>
  <si>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</si>
  <si>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</si>
  <si>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</si>
  <si>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</si>
  <si>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</si>
  <si>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</si>
  <si>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</si>
  <si>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</si>
  <si>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</si>
  <si>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</si>
  <si>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</si>
  <si>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</si>
  <si>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</si>
  <si>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</si>
  <si>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</si>
  <si>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</si>
  <si>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</si>
  <si>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</si>
  <si>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</si>
  <si>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</si>
  <si>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</si>
  <si>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</si>
  <si>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</si>
  <si>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</si>
  <si>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</si>
  <si>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</si>
  <si>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</si>
  <si>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</si>
  <si>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</si>
  <si>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</si>
  <si>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</si>
  <si>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</si>
  <si>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</si>
  <si>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</si>
  <si>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</si>
  <si>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</si>
  <si>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</si>
  <si>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</si>
  <si>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</si>
  <si>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</si>
  <si>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</si>
  <si>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</si>
  <si>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</si>
  <si>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</si>
  <si>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</si>
  <si>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</si>
  <si>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</si>
  <si>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</si>
  <si>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</si>
  <si>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</si>
  <si>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</si>
  <si>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</si>
  <si>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</si>
  <si>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</si>
  <si>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</si>
  <si>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</si>
  <si>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</si>
  <si>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</si>
  <si>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</si>
  <si>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</si>
  <si>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</si>
  <si>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</si>
  <si>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</si>
  <si>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</si>
  <si>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</si>
  <si>
    <t>เดือน / ประจำปี พ.ศ. 2563</t>
  </si>
  <si>
    <t>ปีคำนวณ 2563</t>
  </si>
  <si>
    <t>ประจำปี พ.ศ. 2563 (ม.ค.-มิ.ย.)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</si>
</sst>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-* #,##0_-;\-* #,##0_-;_-* &quot;-&quot;??_-;_-@_-"/>
    <numFmt numFmtId="167" formatCode="#,##0.00_ ;\-#,##0.00\ "/>
  </numFmts>
  <fonts count="2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16"/>
      <name val="TH Niramit AS"/>
    </font>
    <font>
      <sz val="16"/>
      <name val="TH Niramit AS"/>
    </font>
    <font>
      <b/>
      <sz val="16"/>
      <color rgb="FFFF0000"/>
      <name val="TH Niramit AS"/>
    </font>
    <font>
      <b/>
      <sz val="14"/>
      <name val="TH Niramit AS"/>
    </font>
    <font>
      <sz val="14"/>
      <name val="TH Niramit AS"/>
    </font>
    <font>
      <b/>
      <sz val="12"/>
      <name val="TH Niramit AS"/>
    </font>
    <font>
      <sz val="14"/>
      <color theme="1"/>
      <name val="TH Niramit AS"/>
    </font>
    <font>
      <sz val="14"/>
      <color rgb="FF000000"/>
      <name val="TH Niramit AS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 wrapText="1"/>
    </xf>
    <xf numFmtId="4" fontId="11" fillId="3" borderId="0" xfId="0" applyNumberFormat="1" applyFont="1" applyFill="1" applyBorder="1" applyAlignment="1">
      <alignment horizontal="center" vertical="top" wrapText="1"/>
    </xf>
    <xf numFmtId="1" fontId="11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top" wrapText="1"/>
    </xf>
    <xf numFmtId="0" fontId="13" fillId="3" borderId="0" xfId="0" applyFont="1" applyFill="1"/>
    <xf numFmtId="0" fontId="13" fillId="3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4" fillId="8" borderId="0" xfId="0" applyFont="1" applyFill="1"/>
    <xf numFmtId="0" fontId="13" fillId="3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7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7" fillId="3" borderId="0" xfId="0" applyFont="1" applyFill="1" applyBorder="1" applyAlignment="1"/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3" borderId="1" xfId="1" applyFont="1" applyFill="1" applyBorder="1"/>
    <xf numFmtId="0" fontId="13" fillId="2" borderId="1" xfId="1" applyFont="1" applyFill="1" applyBorder="1"/>
    <xf numFmtId="0" fontId="18" fillId="2" borderId="1" xfId="1" applyFont="1" applyFill="1" applyBorder="1" applyAlignment="1">
      <alignment horizontal="right"/>
    </xf>
    <xf numFmtId="0" fontId="17" fillId="5" borderId="1" xfId="1" applyFont="1" applyFill="1" applyBorder="1"/>
    <xf numFmtId="0" fontId="16" fillId="4" borderId="1" xfId="0" applyFont="1" applyFill="1" applyBorder="1" applyAlignment="1">
      <alignment horizontal="center"/>
    </xf>
    <xf numFmtId="166" fontId="17" fillId="2" borderId="1" xfId="1" applyNumberFormat="1" applyFont="1" applyFill="1" applyBorder="1"/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/>
    </xf>
    <xf numFmtId="166" fontId="19" fillId="3" borderId="1" xfId="0" applyNumberFormat="1" applyFont="1" applyFill="1" applyBorder="1" applyAlignment="1">
      <alignment vertical="center"/>
    </xf>
    <xf numFmtId="2" fontId="20" fillId="3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 wrapText="1"/>
    </xf>
    <xf numFmtId="167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" fontId="22" fillId="0" borderId="0" xfId="0" applyNumberFormat="1" applyFont="1"/>
    <xf numFmtId="0" fontId="23" fillId="0" borderId="0" xfId="0" applyFont="1"/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top" wrapText="1"/>
    </xf>
    <xf numFmtId="4" fontId="20" fillId="3" borderId="1" xfId="0" applyNumberFormat="1" applyFont="1" applyFill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</cellXfs>
  <cellStyles count="3">
    <cellStyle name="Comma 2" xfId="2"/>
    <cellStyle name="Normal 2 2" xfId="1"/>
    <cellStyle name="ปกติ" xfId="0" builtinId="0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539E-2"/>
          <c:y val="0.2275031952229572"/>
          <c:w val="0.83970545879061265"/>
          <c:h val="0.7141191474488064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3.2128467948799999</c:v>
                </c:pt>
                <c:pt idx="1">
                  <c:v>186.20927290399999</c:v>
                </c:pt>
                <c:pt idx="2">
                  <c:v>3.41457443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9423464"/>
        <c:axId val="269421896"/>
        <c:axId val="0"/>
      </c:bar3DChart>
      <c:catAx>
        <c:axId val="269423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9421896"/>
        <c:crosses val="autoZero"/>
        <c:auto val="1"/>
        <c:lblAlgn val="ctr"/>
        <c:lblOffset val="100"/>
        <c:noMultiLvlLbl val="0"/>
      </c:catAx>
      <c:valAx>
        <c:axId val="2694218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69423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TH Niramit AS" pitchFamily="2" charset="-34"/>
          <a:cs typeface="TH Niramit AS" pitchFamily="2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212911</xdr:rowOff>
    </xdr:from>
    <xdr:to>
      <xdr:col>25</xdr:col>
      <xdr:colOff>51955</xdr:colOff>
      <xdr:row>38</xdr:row>
      <xdr:rowOff>136070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TH Niramit AS" pitchFamily="2" charset="-34"/>
              <a:cs typeface="TH Niramit AS" pitchFamily="2" charset="-34"/>
            </a:rPr>
            <a:t>ปริมาณการปล่อยก๊าซเรือนกระจำประจำปี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  </a:t>
          </a:r>
          <a:r>
            <a:rPr lang="th-TH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พ.ศ.2563 (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tCO2)</a:t>
          </a:r>
          <a:endParaRPr lang="th-TH" sz="18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zoomScale="70" zoomScaleNormal="70" zoomScaleSheetLayoutView="100" workbookViewId="0">
      <selection activeCell="AB28" sqref="AB28"/>
    </sheetView>
  </sheetViews>
  <sheetFormatPr defaultColWidth="9" defaultRowHeight="24.95" customHeight="1"/>
  <cols>
    <col min="1" max="1" width="12.140625" style="21" customWidth="1"/>
    <col min="2" max="2" width="44" style="19" customWidth="1"/>
    <col min="3" max="3" width="11.5703125" style="19" customWidth="1"/>
    <col min="4" max="4" width="18.42578125" style="19" customWidth="1"/>
    <col min="5" max="5" width="10.7109375" style="19" customWidth="1"/>
    <col min="6" max="6" width="13.85546875" style="19" customWidth="1"/>
    <col min="7" max="7" width="10" style="19" customWidth="1"/>
    <col min="8" max="8" width="10.42578125" style="19" customWidth="1"/>
    <col min="9" max="9" width="9.28515625" style="19" customWidth="1"/>
    <col min="10" max="10" width="10.28515625" style="23" customWidth="1"/>
    <col min="11" max="12" width="10" style="19" customWidth="1"/>
    <col min="13" max="13" width="9.42578125" style="19" customWidth="1"/>
    <col min="14" max="14" width="9.5703125" style="19" customWidth="1"/>
    <col min="15" max="15" width="9.42578125" style="19" customWidth="1"/>
    <col min="16" max="16" width="10.140625" style="19" customWidth="1"/>
    <col min="17" max="17" width="9.5703125" style="19" customWidth="1"/>
    <col min="18" max="18" width="11.140625" style="19" customWidth="1"/>
    <col min="19" max="19" width="10" style="19" customWidth="1"/>
    <col min="20" max="20" width="10.140625" style="19" customWidth="1"/>
    <col min="21" max="21" width="10.28515625" style="19" customWidth="1"/>
    <col min="22" max="22" width="10" style="19" customWidth="1"/>
    <col min="23" max="23" width="10.7109375" style="19" customWidth="1"/>
    <col min="24" max="24" width="11.85546875" style="19" customWidth="1"/>
    <col min="25" max="25" width="10.140625" style="19" customWidth="1"/>
    <col min="26" max="26" width="10.5703125" style="19" customWidth="1"/>
    <col min="27" max="27" width="11.85546875" style="19" customWidth="1"/>
    <col min="28" max="28" width="10.85546875" style="19" customWidth="1"/>
    <col min="29" max="29" width="10" style="19" customWidth="1"/>
    <col min="30" max="30" width="10.42578125" style="19" customWidth="1"/>
    <col min="31" max="31" width="9" style="19"/>
    <col min="32" max="32" width="9" style="19" customWidth="1"/>
    <col min="33" max="16384" width="9" style="19"/>
  </cols>
  <sheetData>
    <row r="1" spans="1:31" ht="24.95" customHeight="1">
      <c r="A1" s="50"/>
      <c r="B1" s="51"/>
      <c r="C1" s="51"/>
      <c r="D1" s="51"/>
      <c r="E1" s="51"/>
      <c r="F1" s="51"/>
      <c r="G1" s="51"/>
      <c r="H1" s="51"/>
      <c r="I1" s="51"/>
      <c r="J1" s="52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 t="s">
        <v>100</v>
      </c>
      <c r="AD1" s="51"/>
      <c r="AE1" s="51"/>
    </row>
    <row r="2" spans="1:31" ht="24.95" customHeight="1">
      <c r="A2" s="86" t="s">
        <v>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8"/>
    </row>
    <row r="3" spans="1:31" s="21" customFormat="1" ht="24.95" customHeight="1">
      <c r="A3" s="89" t="s">
        <v>0</v>
      </c>
      <c r="B3" s="89" t="s">
        <v>17</v>
      </c>
      <c r="C3" s="89" t="s">
        <v>2</v>
      </c>
      <c r="D3" s="89" t="s">
        <v>3</v>
      </c>
      <c r="E3" s="89" t="s">
        <v>98</v>
      </c>
      <c r="F3" s="90" t="s">
        <v>103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81" t="s">
        <v>3</v>
      </c>
    </row>
    <row r="4" spans="1:31" s="21" customFormat="1" ht="24.95" customHeight="1">
      <c r="A4" s="89"/>
      <c r="B4" s="89"/>
      <c r="C4" s="89"/>
      <c r="D4" s="89"/>
      <c r="E4" s="89"/>
      <c r="F4" s="80" t="s">
        <v>18</v>
      </c>
      <c r="G4" s="80"/>
      <c r="H4" s="80" t="s">
        <v>19</v>
      </c>
      <c r="I4" s="80"/>
      <c r="J4" s="80" t="s">
        <v>20</v>
      </c>
      <c r="K4" s="80"/>
      <c r="L4" s="80" t="s">
        <v>21</v>
      </c>
      <c r="M4" s="80"/>
      <c r="N4" s="80" t="s">
        <v>82</v>
      </c>
      <c r="O4" s="80"/>
      <c r="P4" s="80" t="s">
        <v>83</v>
      </c>
      <c r="Q4" s="80"/>
      <c r="R4" s="80" t="s">
        <v>23</v>
      </c>
      <c r="S4" s="80"/>
      <c r="T4" s="80" t="s">
        <v>24</v>
      </c>
      <c r="U4" s="80"/>
      <c r="V4" s="80" t="s">
        <v>25</v>
      </c>
      <c r="W4" s="80"/>
      <c r="X4" s="80" t="s">
        <v>26</v>
      </c>
      <c r="Y4" s="80"/>
      <c r="Z4" s="80" t="s">
        <v>22</v>
      </c>
      <c r="AA4" s="80"/>
      <c r="AB4" s="80" t="s">
        <v>27</v>
      </c>
      <c r="AC4" s="80"/>
      <c r="AD4" s="92" t="s">
        <v>28</v>
      </c>
      <c r="AE4" s="82"/>
    </row>
    <row r="5" spans="1:31" s="21" customFormat="1" ht="24.95" customHeight="1">
      <c r="A5" s="89"/>
      <c r="B5" s="89"/>
      <c r="C5" s="89"/>
      <c r="D5" s="89"/>
      <c r="E5" s="89"/>
      <c r="F5" s="53" t="s">
        <v>1</v>
      </c>
      <c r="G5" s="53" t="s">
        <v>12</v>
      </c>
      <c r="H5" s="53" t="s">
        <v>1</v>
      </c>
      <c r="I5" s="53" t="s">
        <v>12</v>
      </c>
      <c r="J5" s="53" t="s">
        <v>1</v>
      </c>
      <c r="K5" s="53" t="s">
        <v>12</v>
      </c>
      <c r="L5" s="53" t="s">
        <v>1</v>
      </c>
      <c r="M5" s="53" t="s">
        <v>12</v>
      </c>
      <c r="N5" s="53" t="s">
        <v>1</v>
      </c>
      <c r="O5" s="53" t="s">
        <v>12</v>
      </c>
      <c r="P5" s="53" t="s">
        <v>1</v>
      </c>
      <c r="Q5" s="53" t="s">
        <v>12</v>
      </c>
      <c r="R5" s="53" t="s">
        <v>1</v>
      </c>
      <c r="S5" s="53" t="s">
        <v>12</v>
      </c>
      <c r="T5" s="53" t="s">
        <v>1</v>
      </c>
      <c r="U5" s="53" t="s">
        <v>12</v>
      </c>
      <c r="V5" s="53" t="s">
        <v>1</v>
      </c>
      <c r="W5" s="53" t="s">
        <v>12</v>
      </c>
      <c r="X5" s="53" t="s">
        <v>1</v>
      </c>
      <c r="Y5" s="53" t="s">
        <v>12</v>
      </c>
      <c r="Z5" s="53" t="s">
        <v>1</v>
      </c>
      <c r="AA5" s="53" t="s">
        <v>12</v>
      </c>
      <c r="AB5" s="53" t="s">
        <v>1</v>
      </c>
      <c r="AC5" s="53" t="s">
        <v>12</v>
      </c>
      <c r="AD5" s="93"/>
      <c r="AE5" s="83"/>
    </row>
    <row r="6" spans="1:31" ht="44.25" customHeight="1">
      <c r="A6" s="54" t="s">
        <v>4</v>
      </c>
      <c r="B6" s="55" t="s">
        <v>32</v>
      </c>
      <c r="C6" s="56"/>
      <c r="D6" s="56"/>
      <c r="E6" s="56"/>
      <c r="F6" s="56"/>
      <c r="G6" s="57"/>
      <c r="H6" s="58"/>
      <c r="I6" s="58"/>
      <c r="J6" s="59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6"/>
    </row>
    <row r="7" spans="1:31" ht="24.95" customHeight="1">
      <c r="A7" s="54"/>
      <c r="B7" s="55" t="s">
        <v>33</v>
      </c>
      <c r="C7" s="56"/>
      <c r="D7" s="56"/>
      <c r="E7" s="56"/>
      <c r="F7" s="56"/>
      <c r="G7" s="57"/>
      <c r="H7" s="58"/>
      <c r="I7" s="58"/>
      <c r="J7" s="59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60"/>
    </row>
    <row r="8" spans="1:31" ht="24.95" customHeight="1">
      <c r="A8" s="50"/>
      <c r="B8" s="61" t="s">
        <v>34</v>
      </c>
      <c r="C8" s="62">
        <v>2.7080000000000002</v>
      </c>
      <c r="D8" s="56" t="s">
        <v>13</v>
      </c>
      <c r="E8" s="56" t="s">
        <v>5</v>
      </c>
      <c r="F8" s="56"/>
      <c r="G8" s="63">
        <f>F8*C8</f>
        <v>0</v>
      </c>
      <c r="H8" s="56"/>
      <c r="I8" s="63">
        <f>H8*C8</f>
        <v>0</v>
      </c>
      <c r="J8" s="56"/>
      <c r="K8" s="63">
        <f>J8*C8</f>
        <v>0</v>
      </c>
      <c r="L8" s="56"/>
      <c r="M8" s="63">
        <f>L8*C8</f>
        <v>0</v>
      </c>
      <c r="N8" s="56"/>
      <c r="O8" s="63">
        <f>N8*C8</f>
        <v>0</v>
      </c>
      <c r="P8" s="56"/>
      <c r="Q8" s="63">
        <f>P8*C8</f>
        <v>0</v>
      </c>
      <c r="R8" s="56"/>
      <c r="S8" s="63">
        <f>R8*C8</f>
        <v>0</v>
      </c>
      <c r="T8" s="56"/>
      <c r="U8" s="63">
        <f>T8*C8</f>
        <v>0</v>
      </c>
      <c r="V8" s="56"/>
      <c r="W8" s="63">
        <f>V8*C8</f>
        <v>0</v>
      </c>
      <c r="X8" s="56"/>
      <c r="Y8" s="63">
        <f>X8*C8</f>
        <v>0</v>
      </c>
      <c r="Z8" s="56"/>
      <c r="AA8" s="63">
        <f>Z8*C8</f>
        <v>0</v>
      </c>
      <c r="AB8" s="56"/>
      <c r="AC8" s="63">
        <f>AB8*C8</f>
        <v>0</v>
      </c>
      <c r="AD8" s="64">
        <f>G8+I8+K8+M8+O8+Q8+S8+U8+W8+Y8+AA8+AC8</f>
        <v>0</v>
      </c>
      <c r="AE8" s="56" t="s">
        <v>31</v>
      </c>
    </row>
    <row r="9" spans="1:31" ht="24.95" customHeight="1">
      <c r="A9" s="65"/>
      <c r="B9" s="61" t="s">
        <v>35</v>
      </c>
      <c r="C9" s="62">
        <v>2.7080000000000002</v>
      </c>
      <c r="D9" s="56" t="s">
        <v>13</v>
      </c>
      <c r="E9" s="56" t="s">
        <v>5</v>
      </c>
      <c r="F9" s="56">
        <v>4</v>
      </c>
      <c r="G9" s="63">
        <f t="shared" ref="G9:G23" si="0">F9*C9</f>
        <v>10.832000000000001</v>
      </c>
      <c r="H9" s="56">
        <v>4</v>
      </c>
      <c r="I9" s="63">
        <v>10.83</v>
      </c>
      <c r="J9" s="56">
        <v>4</v>
      </c>
      <c r="K9" s="63">
        <f t="shared" ref="K9:K23" si="1">J9*C9</f>
        <v>10.832000000000001</v>
      </c>
      <c r="L9" s="56">
        <v>4</v>
      </c>
      <c r="M9" s="63">
        <f t="shared" ref="M9:M23" si="2">L9*C9</f>
        <v>10.832000000000001</v>
      </c>
      <c r="N9" s="56">
        <v>4</v>
      </c>
      <c r="O9" s="63">
        <f t="shared" ref="O9:O23" si="3">N9*C9</f>
        <v>10.832000000000001</v>
      </c>
      <c r="P9" s="56">
        <v>0</v>
      </c>
      <c r="Q9" s="63">
        <f t="shared" ref="Q9:Q23" si="4">P9*C9</f>
        <v>0</v>
      </c>
      <c r="R9" s="56">
        <v>0</v>
      </c>
      <c r="S9" s="63">
        <f t="shared" ref="S9:S23" si="5">R9*C9</f>
        <v>0</v>
      </c>
      <c r="T9" s="56">
        <v>0</v>
      </c>
      <c r="U9" s="63">
        <f t="shared" ref="U9:U23" si="6">T9*C9</f>
        <v>0</v>
      </c>
      <c r="V9" s="56">
        <v>0</v>
      </c>
      <c r="W9" s="63">
        <f t="shared" ref="W9:W23" si="7">V9*C9</f>
        <v>0</v>
      </c>
      <c r="X9" s="56">
        <v>0</v>
      </c>
      <c r="Y9" s="63">
        <f t="shared" ref="Y9:Y23" si="8">X9*C9</f>
        <v>0</v>
      </c>
      <c r="Z9" s="56">
        <v>0</v>
      </c>
      <c r="AA9" s="63">
        <f t="shared" ref="AA9:AA23" si="9">Z9*C9</f>
        <v>0</v>
      </c>
      <c r="AB9" s="56">
        <v>0</v>
      </c>
      <c r="AC9" s="63">
        <f t="shared" ref="AC9:AC23" si="10">AB9*C9</f>
        <v>0</v>
      </c>
      <c r="AD9" s="64">
        <f t="shared" ref="AD9:AD23" si="11">G9+I9+K9+M9+O9+Q9+S9+U9+W9+Y9+AA9+AC9</f>
        <v>54.158000000000001</v>
      </c>
      <c r="AE9" s="56" t="s">
        <v>31</v>
      </c>
    </row>
    <row r="10" spans="1:31" ht="24.95" customHeight="1">
      <c r="A10" s="65"/>
      <c r="B10" s="65" t="s">
        <v>36</v>
      </c>
      <c r="C10" s="62"/>
      <c r="D10" s="56"/>
      <c r="E10" s="56"/>
      <c r="F10" s="56"/>
      <c r="G10" s="63"/>
      <c r="H10" s="56"/>
      <c r="I10" s="63"/>
      <c r="J10" s="56"/>
      <c r="K10" s="63"/>
      <c r="L10" s="56"/>
      <c r="M10" s="63"/>
      <c r="N10" s="56"/>
      <c r="O10" s="63"/>
      <c r="P10" s="56"/>
      <c r="Q10" s="63"/>
      <c r="R10" s="56"/>
      <c r="S10" s="63"/>
      <c r="T10" s="56"/>
      <c r="U10" s="63"/>
      <c r="V10" s="56"/>
      <c r="W10" s="63"/>
      <c r="X10" s="56"/>
      <c r="Y10" s="63"/>
      <c r="Z10" s="56"/>
      <c r="AA10" s="63"/>
      <c r="AB10" s="56"/>
      <c r="AC10" s="63"/>
      <c r="AD10" s="64"/>
      <c r="AE10" s="56"/>
    </row>
    <row r="11" spans="1:31" ht="54.75" customHeight="1">
      <c r="A11" s="65"/>
      <c r="B11" s="65" t="s">
        <v>37</v>
      </c>
      <c r="C11" s="62"/>
      <c r="D11" s="56"/>
      <c r="E11" s="56"/>
      <c r="F11" s="56"/>
      <c r="G11" s="63"/>
      <c r="H11" s="56"/>
      <c r="I11" s="63"/>
      <c r="J11" s="56"/>
      <c r="K11" s="63"/>
      <c r="L11" s="56"/>
      <c r="M11" s="63"/>
      <c r="N11" s="56"/>
      <c r="O11" s="63"/>
      <c r="P11" s="56"/>
      <c r="Q11" s="63"/>
      <c r="R11" s="56"/>
      <c r="S11" s="63"/>
      <c r="T11" s="56"/>
      <c r="U11" s="63"/>
      <c r="V11" s="56"/>
      <c r="W11" s="63"/>
      <c r="X11" s="56"/>
      <c r="Y11" s="63"/>
      <c r="Z11" s="56"/>
      <c r="AA11" s="63"/>
      <c r="AB11" s="56"/>
      <c r="AC11" s="63"/>
      <c r="AD11" s="64"/>
      <c r="AE11" s="56"/>
    </row>
    <row r="12" spans="1:31" ht="24.95" customHeight="1">
      <c r="A12" s="65"/>
      <c r="B12" s="61" t="s">
        <v>38</v>
      </c>
      <c r="C12" s="62">
        <v>2.7446000000000002</v>
      </c>
      <c r="D12" s="56" t="s">
        <v>13</v>
      </c>
      <c r="E12" s="56" t="s">
        <v>5</v>
      </c>
      <c r="F12" s="56">
        <v>0</v>
      </c>
      <c r="G12" s="63">
        <f t="shared" si="0"/>
        <v>0</v>
      </c>
      <c r="H12" s="56">
        <v>0</v>
      </c>
      <c r="I12" s="63">
        <f t="shared" ref="I12:I23" si="12">H12*C12</f>
        <v>0</v>
      </c>
      <c r="J12" s="56">
        <v>0</v>
      </c>
      <c r="K12" s="63">
        <f t="shared" si="1"/>
        <v>0</v>
      </c>
      <c r="L12" s="56">
        <v>0</v>
      </c>
      <c r="M12" s="63">
        <f t="shared" si="2"/>
        <v>0</v>
      </c>
      <c r="N12" s="56">
        <v>0</v>
      </c>
      <c r="O12" s="63">
        <f t="shared" si="3"/>
        <v>0</v>
      </c>
      <c r="P12" s="56">
        <v>0</v>
      </c>
      <c r="Q12" s="63">
        <f t="shared" si="4"/>
        <v>0</v>
      </c>
      <c r="R12" s="56">
        <v>0</v>
      </c>
      <c r="S12" s="63">
        <f t="shared" si="5"/>
        <v>0</v>
      </c>
      <c r="T12" s="56">
        <v>0</v>
      </c>
      <c r="U12" s="63">
        <f t="shared" si="6"/>
        <v>0</v>
      </c>
      <c r="V12" s="56">
        <v>0</v>
      </c>
      <c r="W12" s="63">
        <f t="shared" si="7"/>
        <v>0</v>
      </c>
      <c r="X12" s="56">
        <v>0</v>
      </c>
      <c r="Y12" s="63">
        <f t="shared" si="8"/>
        <v>0</v>
      </c>
      <c r="Z12" s="56">
        <v>0</v>
      </c>
      <c r="AA12" s="63">
        <f t="shared" si="9"/>
        <v>0</v>
      </c>
      <c r="AB12" s="56">
        <v>0</v>
      </c>
      <c r="AC12" s="63">
        <f t="shared" si="10"/>
        <v>0</v>
      </c>
      <c r="AD12" s="64">
        <f t="shared" si="11"/>
        <v>0</v>
      </c>
      <c r="AE12" s="56" t="s">
        <v>31</v>
      </c>
    </row>
    <row r="13" spans="1:31" ht="24.95" customHeight="1">
      <c r="A13" s="65"/>
      <c r="B13" s="61" t="s">
        <v>76</v>
      </c>
      <c r="C13" s="62">
        <v>2.2376</v>
      </c>
      <c r="D13" s="56" t="s">
        <v>13</v>
      </c>
      <c r="E13" s="56" t="s">
        <v>5</v>
      </c>
      <c r="F13" s="56">
        <v>1.7017</v>
      </c>
      <c r="G13" s="63">
        <f t="shared" si="0"/>
        <v>3.8077239199999999</v>
      </c>
      <c r="H13" s="56">
        <v>2.1227999999999998</v>
      </c>
      <c r="I13" s="63">
        <f t="shared" si="12"/>
        <v>4.7499772799999995</v>
      </c>
      <c r="J13" s="56">
        <v>1.1385000000000001</v>
      </c>
      <c r="K13" s="63">
        <f t="shared" si="1"/>
        <v>2.5475076000000003</v>
      </c>
      <c r="L13" s="56">
        <v>1.335</v>
      </c>
      <c r="M13" s="63">
        <f t="shared" si="2"/>
        <v>2.987196</v>
      </c>
      <c r="N13" s="56">
        <v>1.2525999999999999</v>
      </c>
      <c r="O13" s="63">
        <f t="shared" si="3"/>
        <v>2.8028177599999999</v>
      </c>
      <c r="P13" s="56">
        <v>0.99819999999999998</v>
      </c>
      <c r="Q13" s="63">
        <f t="shared" si="4"/>
        <v>2.2335723199999999</v>
      </c>
      <c r="R13" s="56">
        <v>0</v>
      </c>
      <c r="S13" s="63">
        <f t="shared" si="5"/>
        <v>0</v>
      </c>
      <c r="T13" s="56">
        <v>0</v>
      </c>
      <c r="U13" s="63">
        <f t="shared" si="6"/>
        <v>0</v>
      </c>
      <c r="V13" s="56">
        <v>0</v>
      </c>
      <c r="W13" s="63">
        <f t="shared" si="7"/>
        <v>0</v>
      </c>
      <c r="X13" s="56">
        <v>0</v>
      </c>
      <c r="Y13" s="63">
        <f t="shared" si="8"/>
        <v>0</v>
      </c>
      <c r="Z13" s="56">
        <v>0</v>
      </c>
      <c r="AA13" s="63">
        <f t="shared" si="9"/>
        <v>0</v>
      </c>
      <c r="AB13" s="56">
        <v>0</v>
      </c>
      <c r="AC13" s="63">
        <f t="shared" si="10"/>
        <v>0</v>
      </c>
      <c r="AD13" s="64">
        <f t="shared" si="11"/>
        <v>19.128794880000001</v>
      </c>
      <c r="AE13" s="56" t="s">
        <v>31</v>
      </c>
    </row>
    <row r="14" spans="1:31" ht="24.95" customHeight="1">
      <c r="A14" s="65"/>
      <c r="B14" s="61" t="s">
        <v>39</v>
      </c>
      <c r="C14" s="62">
        <v>2.2376</v>
      </c>
      <c r="D14" s="56" t="s">
        <v>13</v>
      </c>
      <c r="E14" s="56" t="s">
        <v>5</v>
      </c>
      <c r="F14" s="56"/>
      <c r="G14" s="63">
        <f t="shared" si="0"/>
        <v>0</v>
      </c>
      <c r="H14" s="56"/>
      <c r="I14" s="63">
        <f t="shared" si="12"/>
        <v>0</v>
      </c>
      <c r="J14" s="56"/>
      <c r="K14" s="63">
        <f t="shared" si="1"/>
        <v>0</v>
      </c>
      <c r="L14" s="56"/>
      <c r="M14" s="63">
        <f t="shared" si="2"/>
        <v>0</v>
      </c>
      <c r="N14" s="56"/>
      <c r="O14" s="63">
        <f t="shared" si="3"/>
        <v>0</v>
      </c>
      <c r="P14" s="56"/>
      <c r="Q14" s="63">
        <f t="shared" si="4"/>
        <v>0</v>
      </c>
      <c r="R14" s="56"/>
      <c r="S14" s="63">
        <f t="shared" si="5"/>
        <v>0</v>
      </c>
      <c r="T14" s="56"/>
      <c r="U14" s="63">
        <f t="shared" si="6"/>
        <v>0</v>
      </c>
      <c r="V14" s="56"/>
      <c r="W14" s="63">
        <f t="shared" si="7"/>
        <v>0</v>
      </c>
      <c r="X14" s="56"/>
      <c r="Y14" s="63">
        <f t="shared" si="8"/>
        <v>0</v>
      </c>
      <c r="Z14" s="56"/>
      <c r="AA14" s="63">
        <f t="shared" si="9"/>
        <v>0</v>
      </c>
      <c r="AB14" s="56"/>
      <c r="AC14" s="63">
        <f t="shared" si="10"/>
        <v>0</v>
      </c>
      <c r="AD14" s="64">
        <f t="shared" si="11"/>
        <v>0</v>
      </c>
      <c r="AE14" s="56" t="s">
        <v>31</v>
      </c>
    </row>
    <row r="15" spans="1:31" ht="24.95" customHeight="1">
      <c r="A15" s="65"/>
      <c r="B15" s="65" t="s">
        <v>74</v>
      </c>
      <c r="C15" s="62">
        <v>1</v>
      </c>
      <c r="D15" s="56" t="s">
        <v>75</v>
      </c>
      <c r="E15" s="56" t="s">
        <v>10</v>
      </c>
      <c r="F15" s="56"/>
      <c r="G15" s="63">
        <f t="shared" si="0"/>
        <v>0</v>
      </c>
      <c r="H15" s="56"/>
      <c r="I15" s="63">
        <f t="shared" si="12"/>
        <v>0</v>
      </c>
      <c r="J15" s="56"/>
      <c r="K15" s="63">
        <f t="shared" si="1"/>
        <v>0</v>
      </c>
      <c r="L15" s="56"/>
      <c r="M15" s="63">
        <f t="shared" si="2"/>
        <v>0</v>
      </c>
      <c r="N15" s="56"/>
      <c r="O15" s="63">
        <f t="shared" si="3"/>
        <v>0</v>
      </c>
      <c r="P15" s="56"/>
      <c r="Q15" s="63">
        <f t="shared" si="4"/>
        <v>0</v>
      </c>
      <c r="R15" s="56"/>
      <c r="S15" s="63">
        <f t="shared" si="5"/>
        <v>0</v>
      </c>
      <c r="T15" s="56"/>
      <c r="U15" s="63">
        <f t="shared" si="6"/>
        <v>0</v>
      </c>
      <c r="V15" s="56"/>
      <c r="W15" s="63">
        <f t="shared" si="7"/>
        <v>0</v>
      </c>
      <c r="X15" s="56"/>
      <c r="Y15" s="63">
        <f t="shared" si="8"/>
        <v>0</v>
      </c>
      <c r="Z15" s="56"/>
      <c r="AA15" s="63">
        <f t="shared" si="9"/>
        <v>0</v>
      </c>
      <c r="AB15" s="56"/>
      <c r="AC15" s="63">
        <f t="shared" si="10"/>
        <v>0</v>
      </c>
      <c r="AD15" s="64">
        <f t="shared" si="11"/>
        <v>0</v>
      </c>
      <c r="AE15" s="56" t="s">
        <v>31</v>
      </c>
    </row>
    <row r="16" spans="1:31" ht="24.95" customHeight="1">
      <c r="A16" s="65"/>
      <c r="B16" s="66" t="s">
        <v>72</v>
      </c>
      <c r="C16" s="67">
        <v>25</v>
      </c>
      <c r="D16" s="56" t="s">
        <v>71</v>
      </c>
      <c r="E16" s="56" t="s">
        <v>41</v>
      </c>
      <c r="F16" s="68">
        <f>'CH4จากระบบ septic tank'!$C$4</f>
        <v>12.24</v>
      </c>
      <c r="G16" s="63">
        <f t="shared" si="0"/>
        <v>306</v>
      </c>
      <c r="H16" s="69">
        <f>'CH4จากระบบ septic tank'!$D$4</f>
        <v>11.016</v>
      </c>
      <c r="I16" s="63">
        <f t="shared" si="12"/>
        <v>275.39999999999998</v>
      </c>
      <c r="J16" s="69">
        <f>'CH4จากระบบ septic tank'!$E$4</f>
        <v>12.648</v>
      </c>
      <c r="K16" s="63">
        <f t="shared" si="1"/>
        <v>316.2</v>
      </c>
      <c r="L16" s="69">
        <f>'CH4จากระบบ septic tank'!$F$4</f>
        <v>12.24</v>
      </c>
      <c r="M16" s="63">
        <f t="shared" si="2"/>
        <v>306</v>
      </c>
      <c r="N16" s="69">
        <f>'CH4จากระบบ septic tank'!$G$4</f>
        <v>11.423999999999999</v>
      </c>
      <c r="O16" s="63">
        <f t="shared" si="3"/>
        <v>285.59999999999997</v>
      </c>
      <c r="P16" s="69">
        <f>'CH4จากระบบ septic tank'!$H$4</f>
        <v>11.832000000000001</v>
      </c>
      <c r="Q16" s="63">
        <f t="shared" si="4"/>
        <v>295.8</v>
      </c>
      <c r="R16" s="69">
        <f>'CH4จากระบบ septic tank'!$I$4</f>
        <v>0</v>
      </c>
      <c r="S16" s="63">
        <f t="shared" si="5"/>
        <v>0</v>
      </c>
      <c r="T16" s="69">
        <f>'CH4จากระบบ septic tank'!$J$4</f>
        <v>0</v>
      </c>
      <c r="U16" s="63">
        <f t="shared" si="6"/>
        <v>0</v>
      </c>
      <c r="V16" s="69">
        <f>'CH4จากระบบ septic tank'!$K$4</f>
        <v>0</v>
      </c>
      <c r="W16" s="63">
        <f t="shared" si="7"/>
        <v>0</v>
      </c>
      <c r="X16" s="69">
        <f>'CH4จากระบบ septic tank'!$L$4</f>
        <v>0</v>
      </c>
      <c r="Y16" s="63">
        <f t="shared" si="8"/>
        <v>0</v>
      </c>
      <c r="Z16" s="69">
        <f>'CH4จากระบบ septic tank'!$M$4</f>
        <v>0</v>
      </c>
      <c r="AA16" s="63">
        <f t="shared" si="9"/>
        <v>0</v>
      </c>
      <c r="AB16" s="69">
        <f>'CH4จากระบบ septic tank'!$N$4</f>
        <v>0</v>
      </c>
      <c r="AC16" s="63">
        <f t="shared" si="10"/>
        <v>0</v>
      </c>
      <c r="AD16" s="64">
        <f t="shared" si="11"/>
        <v>1784.9999999999998</v>
      </c>
      <c r="AE16" s="56" t="s">
        <v>31</v>
      </c>
    </row>
    <row r="17" spans="1:49" ht="47.25" customHeight="1">
      <c r="A17" s="65"/>
      <c r="B17" s="70" t="s">
        <v>73</v>
      </c>
      <c r="C17" s="62">
        <v>25</v>
      </c>
      <c r="D17" s="56" t="s">
        <v>58</v>
      </c>
      <c r="E17" s="56" t="s">
        <v>41</v>
      </c>
      <c r="F17" s="71">
        <f>CH4จากบ่อบำบัดไม่เติมอากาศ!$B$13</f>
        <v>16.224</v>
      </c>
      <c r="G17" s="63">
        <f t="shared" si="0"/>
        <v>405.6</v>
      </c>
      <c r="H17" s="71">
        <f>CH4จากบ่อบำบัดไม่เติมอากาศ!$C$13</f>
        <v>19.507200000000005</v>
      </c>
      <c r="I17" s="63">
        <f t="shared" si="12"/>
        <v>487.68000000000012</v>
      </c>
      <c r="J17" s="71">
        <f>CH4จากบ่อบำบัดไม่เติมอากาศ!$D$13</f>
        <v>17.395199999999999</v>
      </c>
      <c r="K17" s="63">
        <f t="shared" si="1"/>
        <v>434.88</v>
      </c>
      <c r="L17" s="71">
        <f>CH4จากบ่อบำบัดไม่เติมอากาศ!$E$13</f>
        <v>0</v>
      </c>
      <c r="M17" s="63">
        <f t="shared" si="2"/>
        <v>0</v>
      </c>
      <c r="N17" s="71">
        <f>CH4จากบ่อบำบัดไม่เติมอากาศ!$F$13</f>
        <v>0.9216000000000002</v>
      </c>
      <c r="O17" s="63">
        <f t="shared" si="3"/>
        <v>23.040000000000006</v>
      </c>
      <c r="P17" s="71">
        <f>CH4จากบ่อบำบัดไม่เติมอากาศ!$G$13</f>
        <v>0.13440000000000002</v>
      </c>
      <c r="Q17" s="63">
        <f t="shared" si="4"/>
        <v>3.3600000000000003</v>
      </c>
      <c r="R17" s="71">
        <f>CH4จากบ่อบำบัดไม่เติมอากาศ!$H$13</f>
        <v>0</v>
      </c>
      <c r="S17" s="63">
        <f t="shared" si="5"/>
        <v>0</v>
      </c>
      <c r="T17" s="71">
        <f>CH4จากบ่อบำบัดไม่เติมอากาศ!$I$13</f>
        <v>0</v>
      </c>
      <c r="U17" s="63">
        <f t="shared" si="6"/>
        <v>0</v>
      </c>
      <c r="V17" s="71">
        <f>CH4จากบ่อบำบัดไม่เติมอากาศ!$J$13</f>
        <v>0</v>
      </c>
      <c r="W17" s="63">
        <f t="shared" si="7"/>
        <v>0</v>
      </c>
      <c r="X17" s="71">
        <f>CH4จากบ่อบำบัดไม่เติมอากาศ!$K$13</f>
        <v>0</v>
      </c>
      <c r="Y17" s="63">
        <f t="shared" si="8"/>
        <v>0</v>
      </c>
      <c r="Z17" s="71">
        <f>CH4จากบ่อบำบัดไม่เติมอากาศ!$L$13</f>
        <v>0</v>
      </c>
      <c r="AA17" s="63">
        <f t="shared" si="9"/>
        <v>0</v>
      </c>
      <c r="AB17" s="71">
        <f>CH4จากบ่อบำบัดไม่เติมอากาศ!$M$13</f>
        <v>0</v>
      </c>
      <c r="AC17" s="63">
        <f t="shared" si="10"/>
        <v>0</v>
      </c>
      <c r="AD17" s="64">
        <f t="shared" si="11"/>
        <v>1354.5600000000002</v>
      </c>
      <c r="AE17" s="56" t="s">
        <v>31</v>
      </c>
    </row>
    <row r="18" spans="1:49" ht="24.95" customHeight="1">
      <c r="A18" s="65"/>
      <c r="B18" s="65" t="s">
        <v>78</v>
      </c>
      <c r="C18" s="62">
        <v>1430</v>
      </c>
      <c r="D18" s="56" t="s">
        <v>59</v>
      </c>
      <c r="E18" s="72" t="s">
        <v>42</v>
      </c>
      <c r="F18" s="56"/>
      <c r="G18" s="63">
        <f t="shared" si="0"/>
        <v>0</v>
      </c>
      <c r="H18" s="56"/>
      <c r="I18" s="63">
        <f t="shared" si="12"/>
        <v>0</v>
      </c>
      <c r="J18" s="56"/>
      <c r="K18" s="63">
        <f t="shared" si="1"/>
        <v>0</v>
      </c>
      <c r="L18" s="56"/>
      <c r="M18" s="63">
        <f t="shared" si="2"/>
        <v>0</v>
      </c>
      <c r="N18" s="56"/>
      <c r="O18" s="63">
        <f t="shared" si="3"/>
        <v>0</v>
      </c>
      <c r="P18" s="56"/>
      <c r="Q18" s="63">
        <f t="shared" si="4"/>
        <v>0</v>
      </c>
      <c r="R18" s="56"/>
      <c r="S18" s="63">
        <f t="shared" si="5"/>
        <v>0</v>
      </c>
      <c r="T18" s="56"/>
      <c r="U18" s="63">
        <f t="shared" si="6"/>
        <v>0</v>
      </c>
      <c r="V18" s="56"/>
      <c r="W18" s="63">
        <f t="shared" si="7"/>
        <v>0</v>
      </c>
      <c r="X18" s="56"/>
      <c r="Y18" s="63">
        <f t="shared" si="8"/>
        <v>0</v>
      </c>
      <c r="Z18" s="56"/>
      <c r="AA18" s="63">
        <f t="shared" si="9"/>
        <v>0</v>
      </c>
      <c r="AB18" s="56"/>
      <c r="AC18" s="63">
        <f t="shared" si="10"/>
        <v>0</v>
      </c>
      <c r="AD18" s="64">
        <f t="shared" si="11"/>
        <v>0</v>
      </c>
      <c r="AE18" s="56" t="s">
        <v>31</v>
      </c>
    </row>
    <row r="19" spans="1:49" ht="24.95" customHeight="1">
      <c r="A19" s="54" t="s">
        <v>6</v>
      </c>
      <c r="B19" s="61" t="s">
        <v>7</v>
      </c>
      <c r="C19" s="62">
        <v>0.58209999999999995</v>
      </c>
      <c r="D19" s="56" t="s">
        <v>14</v>
      </c>
      <c r="E19" s="56" t="s">
        <v>8</v>
      </c>
      <c r="F19" s="73">
        <v>87598.67</v>
      </c>
      <c r="G19" s="63">
        <f t="shared" si="0"/>
        <v>50991.185806999994</v>
      </c>
      <c r="H19" s="73">
        <v>84039.99</v>
      </c>
      <c r="I19" s="63">
        <f t="shared" si="12"/>
        <v>48919.678179000002</v>
      </c>
      <c r="J19" s="73">
        <v>70936.570000000007</v>
      </c>
      <c r="K19" s="63">
        <f t="shared" si="1"/>
        <v>41292.177396999999</v>
      </c>
      <c r="L19" s="73">
        <v>31130.01</v>
      </c>
      <c r="M19" s="63">
        <f t="shared" si="2"/>
        <v>18120.778820999996</v>
      </c>
      <c r="N19" s="73">
        <v>46187</v>
      </c>
      <c r="O19" s="63">
        <f t="shared" si="3"/>
        <v>26885.452699999998</v>
      </c>
      <c r="P19" s="73">
        <v>0</v>
      </c>
      <c r="Q19" s="63">
        <f t="shared" si="4"/>
        <v>0</v>
      </c>
      <c r="R19" s="73">
        <v>0</v>
      </c>
      <c r="S19" s="63">
        <f t="shared" si="5"/>
        <v>0</v>
      </c>
      <c r="T19" s="73">
        <v>0</v>
      </c>
      <c r="U19" s="63">
        <f t="shared" si="6"/>
        <v>0</v>
      </c>
      <c r="V19" s="73">
        <v>0</v>
      </c>
      <c r="W19" s="63">
        <f t="shared" si="7"/>
        <v>0</v>
      </c>
      <c r="X19" s="73">
        <v>0</v>
      </c>
      <c r="Y19" s="63">
        <f t="shared" si="8"/>
        <v>0</v>
      </c>
      <c r="Z19" s="73">
        <v>0</v>
      </c>
      <c r="AA19" s="63">
        <f t="shared" si="9"/>
        <v>0</v>
      </c>
      <c r="AB19" s="73">
        <v>0</v>
      </c>
      <c r="AC19" s="63">
        <f t="shared" si="10"/>
        <v>0</v>
      </c>
      <c r="AD19" s="64">
        <f t="shared" si="11"/>
        <v>186209.27290399998</v>
      </c>
      <c r="AE19" s="56" t="s">
        <v>31</v>
      </c>
    </row>
    <row r="20" spans="1:49" ht="24.95" customHeight="1">
      <c r="A20" s="54" t="s">
        <v>9</v>
      </c>
      <c r="B20" s="61" t="s">
        <v>40</v>
      </c>
      <c r="C20" s="62">
        <v>2.0859000000000001</v>
      </c>
      <c r="D20" s="56" t="s">
        <v>15</v>
      </c>
      <c r="E20" s="56" t="s">
        <v>10</v>
      </c>
      <c r="F20" s="56">
        <v>43.2</v>
      </c>
      <c r="G20" s="63">
        <f t="shared" si="0"/>
        <v>90.110880000000009</v>
      </c>
      <c r="H20" s="56">
        <v>0</v>
      </c>
      <c r="I20" s="63">
        <f t="shared" si="12"/>
        <v>0</v>
      </c>
      <c r="J20" s="56">
        <v>48</v>
      </c>
      <c r="K20" s="63">
        <f t="shared" si="1"/>
        <v>100.1232</v>
      </c>
      <c r="L20" s="56">
        <v>50.1</v>
      </c>
      <c r="M20" s="63">
        <f t="shared" si="2"/>
        <v>104.50359</v>
      </c>
      <c r="N20" s="56">
        <v>4.8</v>
      </c>
      <c r="O20" s="63">
        <f t="shared" si="3"/>
        <v>10.012320000000001</v>
      </c>
      <c r="P20" s="56">
        <v>50.4</v>
      </c>
      <c r="Q20" s="63">
        <f t="shared" si="4"/>
        <v>105.12936000000001</v>
      </c>
      <c r="R20" s="56">
        <v>5.2</v>
      </c>
      <c r="S20" s="63">
        <f t="shared" si="5"/>
        <v>10.846680000000001</v>
      </c>
      <c r="T20" s="56">
        <v>5.2</v>
      </c>
      <c r="U20" s="63">
        <f t="shared" si="6"/>
        <v>10.846680000000001</v>
      </c>
      <c r="V20" s="56">
        <v>0</v>
      </c>
      <c r="W20" s="63">
        <f t="shared" si="7"/>
        <v>0</v>
      </c>
      <c r="X20" s="56">
        <v>41.6</v>
      </c>
      <c r="Y20" s="63">
        <f t="shared" si="8"/>
        <v>86.773440000000008</v>
      </c>
      <c r="Z20" s="56">
        <v>18.2</v>
      </c>
      <c r="AA20" s="63">
        <f t="shared" si="9"/>
        <v>37.963380000000001</v>
      </c>
      <c r="AB20" s="56">
        <v>117</v>
      </c>
      <c r="AC20" s="63">
        <f t="shared" si="10"/>
        <v>244.05030000000002</v>
      </c>
      <c r="AD20" s="64">
        <f t="shared" si="11"/>
        <v>800.35982999999999</v>
      </c>
      <c r="AE20" s="56" t="s">
        <v>31</v>
      </c>
    </row>
    <row r="21" spans="1:49" ht="24.95" customHeight="1">
      <c r="A21" s="65"/>
      <c r="B21" s="61" t="s">
        <v>88</v>
      </c>
      <c r="C21" s="62">
        <v>0.79479999999999995</v>
      </c>
      <c r="D21" s="56" t="s">
        <v>16</v>
      </c>
      <c r="E21" s="56" t="s">
        <v>11</v>
      </c>
      <c r="F21" s="56"/>
      <c r="G21" s="63">
        <f t="shared" si="0"/>
        <v>0</v>
      </c>
      <c r="H21" s="56"/>
      <c r="I21" s="63">
        <f t="shared" si="12"/>
        <v>0</v>
      </c>
      <c r="J21" s="56"/>
      <c r="K21" s="63">
        <f t="shared" si="1"/>
        <v>0</v>
      </c>
      <c r="L21" s="56"/>
      <c r="M21" s="63">
        <f t="shared" si="2"/>
        <v>0</v>
      </c>
      <c r="N21" s="56"/>
      <c r="O21" s="63">
        <f t="shared" si="3"/>
        <v>0</v>
      </c>
      <c r="P21" s="56"/>
      <c r="Q21" s="63">
        <f t="shared" si="4"/>
        <v>0</v>
      </c>
      <c r="R21" s="56"/>
      <c r="S21" s="63">
        <f t="shared" si="5"/>
        <v>0</v>
      </c>
      <c r="T21" s="56"/>
      <c r="U21" s="63">
        <f t="shared" si="6"/>
        <v>0</v>
      </c>
      <c r="V21" s="56"/>
      <c r="W21" s="63">
        <f t="shared" si="7"/>
        <v>0</v>
      </c>
      <c r="X21" s="56"/>
      <c r="Y21" s="63">
        <f t="shared" si="8"/>
        <v>0</v>
      </c>
      <c r="Z21" s="56"/>
      <c r="AA21" s="63">
        <f t="shared" si="9"/>
        <v>0</v>
      </c>
      <c r="AB21" s="56"/>
      <c r="AC21" s="63">
        <f t="shared" si="10"/>
        <v>0</v>
      </c>
      <c r="AD21" s="64">
        <f t="shared" si="11"/>
        <v>0</v>
      </c>
      <c r="AE21" s="56" t="s">
        <v>31</v>
      </c>
    </row>
    <row r="22" spans="1:49" ht="24.95" customHeight="1">
      <c r="A22" s="65"/>
      <c r="B22" s="61" t="s">
        <v>89</v>
      </c>
      <c r="C22" s="62">
        <v>0.2843</v>
      </c>
      <c r="D22" s="56" t="s">
        <v>16</v>
      </c>
      <c r="E22" s="56" t="s">
        <v>11</v>
      </c>
      <c r="F22" s="74">
        <v>845</v>
      </c>
      <c r="G22" s="63">
        <f t="shared" si="0"/>
        <v>240.23349999999999</v>
      </c>
      <c r="H22" s="56">
        <v>1016</v>
      </c>
      <c r="I22" s="63">
        <f t="shared" si="12"/>
        <v>288.84879999999998</v>
      </c>
      <c r="J22" s="56">
        <v>906</v>
      </c>
      <c r="K22" s="63">
        <f t="shared" si="1"/>
        <v>257.57580000000002</v>
      </c>
      <c r="L22" s="56">
        <v>0</v>
      </c>
      <c r="M22" s="63">
        <f t="shared" si="2"/>
        <v>0</v>
      </c>
      <c r="N22" s="56">
        <v>48</v>
      </c>
      <c r="O22" s="63">
        <f t="shared" si="3"/>
        <v>13.6464</v>
      </c>
      <c r="P22" s="56">
        <v>7</v>
      </c>
      <c r="Q22" s="63">
        <f t="shared" si="4"/>
        <v>1.9901</v>
      </c>
      <c r="R22" s="56">
        <v>0</v>
      </c>
      <c r="S22" s="63">
        <f t="shared" si="5"/>
        <v>0</v>
      </c>
      <c r="T22" s="56">
        <v>0</v>
      </c>
      <c r="U22" s="63">
        <f t="shared" si="6"/>
        <v>0</v>
      </c>
      <c r="V22" s="56">
        <v>0</v>
      </c>
      <c r="W22" s="63">
        <f t="shared" si="7"/>
        <v>0</v>
      </c>
      <c r="X22" s="56">
        <v>0</v>
      </c>
      <c r="Y22" s="63">
        <f t="shared" si="8"/>
        <v>0</v>
      </c>
      <c r="Z22" s="56">
        <v>0</v>
      </c>
      <c r="AA22" s="63">
        <f t="shared" si="9"/>
        <v>0</v>
      </c>
      <c r="AB22" s="56">
        <v>0</v>
      </c>
      <c r="AC22" s="63">
        <f t="shared" si="10"/>
        <v>0</v>
      </c>
      <c r="AD22" s="64">
        <f t="shared" si="11"/>
        <v>802.29460000000006</v>
      </c>
      <c r="AE22" s="56" t="s">
        <v>31</v>
      </c>
      <c r="AR22" s="22"/>
    </row>
    <row r="23" spans="1:49" ht="24.95" customHeight="1">
      <c r="A23" s="75"/>
      <c r="B23" s="58" t="s">
        <v>29</v>
      </c>
      <c r="C23" s="62">
        <v>2.3199999999999998</v>
      </c>
      <c r="D23" s="56" t="s">
        <v>15</v>
      </c>
      <c r="E23" s="72" t="s">
        <v>10</v>
      </c>
      <c r="F23" s="56">
        <v>127</v>
      </c>
      <c r="G23" s="63">
        <f t="shared" si="0"/>
        <v>294.64</v>
      </c>
      <c r="H23" s="56">
        <v>227</v>
      </c>
      <c r="I23" s="63">
        <f t="shared" si="12"/>
        <v>526.64</v>
      </c>
      <c r="J23" s="56">
        <v>193</v>
      </c>
      <c r="K23" s="63">
        <f t="shared" si="1"/>
        <v>447.76</v>
      </c>
      <c r="L23" s="56">
        <v>0</v>
      </c>
      <c r="M23" s="63">
        <f t="shared" si="2"/>
        <v>0</v>
      </c>
      <c r="N23" s="56">
        <v>109</v>
      </c>
      <c r="O23" s="63">
        <f t="shared" si="3"/>
        <v>252.88</v>
      </c>
      <c r="P23" s="56">
        <v>125</v>
      </c>
      <c r="Q23" s="63">
        <f t="shared" si="4"/>
        <v>290</v>
      </c>
      <c r="R23" s="56">
        <v>0</v>
      </c>
      <c r="S23" s="63">
        <f t="shared" si="5"/>
        <v>0</v>
      </c>
      <c r="T23" s="56">
        <v>0</v>
      </c>
      <c r="U23" s="63">
        <f t="shared" si="6"/>
        <v>0</v>
      </c>
      <c r="V23" s="56">
        <v>0</v>
      </c>
      <c r="W23" s="63">
        <f t="shared" si="7"/>
        <v>0</v>
      </c>
      <c r="X23" s="56">
        <v>0</v>
      </c>
      <c r="Y23" s="63">
        <f t="shared" si="8"/>
        <v>0</v>
      </c>
      <c r="Z23" s="56">
        <v>0</v>
      </c>
      <c r="AA23" s="63">
        <f t="shared" si="9"/>
        <v>0</v>
      </c>
      <c r="AB23" s="56">
        <v>0</v>
      </c>
      <c r="AC23" s="63">
        <f t="shared" si="10"/>
        <v>0</v>
      </c>
      <c r="AD23" s="64">
        <f t="shared" si="11"/>
        <v>1811.92</v>
      </c>
      <c r="AE23" s="56" t="s">
        <v>31</v>
      </c>
      <c r="AR23" s="24"/>
    </row>
    <row r="24" spans="1:49" ht="24.95" customHeight="1">
      <c r="G24" s="25"/>
      <c r="AR24" s="24"/>
    </row>
    <row r="25" spans="1:49" ht="24.95" customHeight="1">
      <c r="B25" s="84" t="s">
        <v>105</v>
      </c>
      <c r="C25" s="84"/>
      <c r="D25" s="84"/>
      <c r="E25" s="84"/>
      <c r="F25" s="19" t="s">
        <v>102</v>
      </c>
      <c r="K25" s="85"/>
      <c r="L25" s="85"/>
      <c r="M25" s="85"/>
      <c r="N25" s="85"/>
      <c r="O25" s="20"/>
      <c r="P25" s="85"/>
      <c r="Q25" s="85"/>
      <c r="R25" s="85"/>
      <c r="S25" s="85"/>
      <c r="AR25" s="24"/>
    </row>
    <row r="26" spans="1:49" ht="24.95" customHeight="1">
      <c r="B26" s="54" t="s">
        <v>101</v>
      </c>
      <c r="C26" s="54" t="s">
        <v>30</v>
      </c>
      <c r="D26" s="54" t="s">
        <v>77</v>
      </c>
      <c r="E26" s="54" t="s">
        <v>3</v>
      </c>
      <c r="K26" s="22"/>
      <c r="L26" s="22"/>
      <c r="M26" s="22"/>
      <c r="N26" s="22"/>
      <c r="O26" s="20"/>
      <c r="P26" s="22"/>
      <c r="Q26" s="22"/>
      <c r="R26" s="22"/>
      <c r="S26" s="22"/>
      <c r="AR26" s="24"/>
    </row>
    <row r="27" spans="1:49" ht="24.95" customHeight="1">
      <c r="B27" s="76" t="s">
        <v>4</v>
      </c>
      <c r="C27" s="77">
        <f>(SUM(AD8:AD18))/1000</f>
        <v>3.2128467948799999</v>
      </c>
      <c r="D27" s="78">
        <f>(C27*100)/$C$30</f>
        <v>1.6660972173339241</v>
      </c>
      <c r="E27" s="76" t="s">
        <v>31</v>
      </c>
      <c r="K27" s="26"/>
      <c r="L27" s="27"/>
      <c r="M27" s="28"/>
      <c r="N27" s="26"/>
      <c r="O27" s="20"/>
      <c r="P27" s="26"/>
      <c r="Q27" s="27"/>
      <c r="R27" s="28"/>
      <c r="S27" s="26"/>
      <c r="AR27" s="20"/>
    </row>
    <row r="28" spans="1:49" ht="24.95" customHeight="1">
      <c r="B28" s="76" t="s">
        <v>6</v>
      </c>
      <c r="C28" s="77">
        <f>$AD$19/1000</f>
        <v>186.20927290399999</v>
      </c>
      <c r="D28" s="78">
        <f>(C28*100)/$C$30</f>
        <v>96.563194958916569</v>
      </c>
      <c r="E28" s="76" t="s">
        <v>31</v>
      </c>
      <c r="K28" s="26"/>
      <c r="L28" s="27"/>
      <c r="M28" s="28"/>
      <c r="N28" s="26"/>
      <c r="O28" s="20"/>
      <c r="P28" s="26"/>
      <c r="Q28" s="27"/>
      <c r="R28" s="28"/>
      <c r="S28" s="26"/>
      <c r="AW28" s="23"/>
    </row>
    <row r="29" spans="1:49" ht="24.95" customHeight="1">
      <c r="B29" s="76" t="s">
        <v>9</v>
      </c>
      <c r="C29" s="77">
        <f>SUM(AD20:AD23)/1000</f>
        <v>3.41457443</v>
      </c>
      <c r="D29" s="78">
        <f>(C29*100)/$C$30</f>
        <v>1.7707078237495155</v>
      </c>
      <c r="E29" s="76" t="s">
        <v>31</v>
      </c>
      <c r="K29" s="26"/>
      <c r="L29" s="27"/>
      <c r="M29" s="28"/>
      <c r="N29" s="26"/>
      <c r="O29" s="20"/>
      <c r="P29" s="26"/>
      <c r="Q29" s="27"/>
      <c r="R29" s="28"/>
      <c r="S29" s="26"/>
      <c r="AW29" s="23"/>
    </row>
    <row r="30" spans="1:49" ht="24.95" customHeight="1">
      <c r="B30" s="76" t="s">
        <v>28</v>
      </c>
      <c r="C30" s="77">
        <f>SUM(C27:C29)</f>
        <v>192.83669412887997</v>
      </c>
      <c r="D30" s="78">
        <f>(C30*100)/$C$30</f>
        <v>100</v>
      </c>
      <c r="E30" s="76" t="s">
        <v>31</v>
      </c>
      <c r="K30" s="26"/>
      <c r="L30" s="27"/>
      <c r="M30" s="28"/>
      <c r="N30" s="26"/>
      <c r="O30" s="20"/>
      <c r="P30" s="26"/>
      <c r="Q30" s="27"/>
      <c r="R30" s="28"/>
      <c r="S30" s="26"/>
      <c r="AW30" s="23"/>
    </row>
    <row r="31" spans="1:49" ht="24.95" customHeight="1">
      <c r="J31" s="19"/>
      <c r="AW31" s="23"/>
    </row>
    <row r="32" spans="1:49" ht="24.95" customHeight="1">
      <c r="J32" s="19"/>
      <c r="AW32" s="23"/>
    </row>
    <row r="33" spans="1:49" ht="24.95" customHeight="1">
      <c r="J33" s="19"/>
      <c r="AW33" s="23"/>
    </row>
    <row r="34" spans="1:49" ht="24.95" customHeight="1">
      <c r="J34" s="19"/>
      <c r="AW34" s="23"/>
    </row>
    <row r="35" spans="1:49" ht="24.95" customHeight="1">
      <c r="A35" s="29"/>
      <c r="B35" s="20"/>
      <c r="J35" s="19"/>
      <c r="AW35" s="23"/>
    </row>
    <row r="36" spans="1:49" ht="24.95" customHeight="1">
      <c r="A36" s="30"/>
      <c r="B36" s="27"/>
      <c r="J36" s="19"/>
      <c r="AW36" s="23"/>
    </row>
    <row r="37" spans="1:49" ht="24.95" customHeight="1">
      <c r="A37" s="30"/>
      <c r="B37" s="27"/>
      <c r="J37" s="19"/>
      <c r="AW37" s="23"/>
    </row>
    <row r="38" spans="1:49" ht="24.95" customHeight="1">
      <c r="A38" s="30"/>
      <c r="B38" s="27"/>
      <c r="J38" s="19"/>
      <c r="AW38" s="23"/>
    </row>
    <row r="39" spans="1:49" ht="24.95" customHeight="1">
      <c r="A39" s="29"/>
      <c r="B39" s="20"/>
      <c r="J39" s="19"/>
      <c r="AW39" s="23"/>
    </row>
    <row r="40" spans="1:49" ht="24.95" customHeight="1">
      <c r="A40" s="29"/>
      <c r="B40" s="20"/>
      <c r="J40" s="19"/>
      <c r="AW40" s="23"/>
    </row>
    <row r="41" spans="1:49" ht="24.95" customHeight="1">
      <c r="J41" s="19"/>
      <c r="AW41" s="23"/>
    </row>
    <row r="42" spans="1:49" ht="24.95" customHeight="1">
      <c r="J42" s="19"/>
    </row>
    <row r="43" spans="1:49" ht="24.95" customHeight="1">
      <c r="J43" s="19"/>
    </row>
    <row r="44" spans="1:49" ht="24.95" customHeight="1">
      <c r="J44" s="19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85" zoomScaleNormal="85" workbookViewId="0">
      <selection activeCell="R7" sqref="R7"/>
    </sheetView>
  </sheetViews>
  <sheetFormatPr defaultColWidth="25.42578125" defaultRowHeight="24"/>
  <cols>
    <col min="1" max="1" width="41" style="2" customWidth="1"/>
    <col min="2" max="2" width="25.5703125" style="2" customWidth="1"/>
    <col min="3" max="3" width="10.5703125" style="2" customWidth="1"/>
    <col min="4" max="4" width="16.42578125" style="2" customWidth="1"/>
    <col min="5" max="15" width="10.5703125" style="2" customWidth="1"/>
    <col min="16" max="16" width="3.140625" style="2" customWidth="1"/>
    <col min="17" max="17" width="13" style="2" customWidth="1"/>
    <col min="18" max="16384" width="25.42578125" style="2"/>
  </cols>
  <sheetData>
    <row r="1" spans="1:18" ht="29.25">
      <c r="A1" s="1" t="s">
        <v>43</v>
      </c>
      <c r="B1" s="42" t="s">
        <v>44</v>
      </c>
      <c r="C1" s="42" t="s">
        <v>45</v>
      </c>
      <c r="D1" s="42" t="s">
        <v>46</v>
      </c>
      <c r="E1" s="42" t="s">
        <v>47</v>
      </c>
      <c r="F1" s="42" t="s">
        <v>48</v>
      </c>
      <c r="G1" s="42" t="s">
        <v>49</v>
      </c>
      <c r="H1" s="42" t="s">
        <v>50</v>
      </c>
      <c r="I1" s="42" t="s">
        <v>51</v>
      </c>
      <c r="J1" s="42" t="s">
        <v>52</v>
      </c>
      <c r="K1" s="42" t="s">
        <v>53</v>
      </c>
      <c r="L1" s="42" t="s">
        <v>54</v>
      </c>
      <c r="M1" s="42" t="s">
        <v>55</v>
      </c>
      <c r="N1" s="42" t="s">
        <v>56</v>
      </c>
      <c r="O1" s="43" t="s">
        <v>57</v>
      </c>
      <c r="Q1" s="17" t="s">
        <v>92</v>
      </c>
    </row>
    <row r="2" spans="1:18" ht="29.25">
      <c r="B2" s="44" t="s">
        <v>80</v>
      </c>
      <c r="C2" s="45">
        <v>30</v>
      </c>
      <c r="D2" s="45">
        <v>27</v>
      </c>
      <c r="E2" s="45">
        <v>31</v>
      </c>
      <c r="F2" s="45">
        <v>30</v>
      </c>
      <c r="G2" s="45">
        <v>28</v>
      </c>
      <c r="H2" s="45">
        <v>29</v>
      </c>
      <c r="I2" s="45">
        <v>0</v>
      </c>
      <c r="J2" s="45">
        <v>0</v>
      </c>
      <c r="K2" s="45">
        <v>0</v>
      </c>
      <c r="L2" s="45">
        <v>0</v>
      </c>
      <c r="M2" s="45">
        <v>0</v>
      </c>
      <c r="N2" s="45">
        <v>0</v>
      </c>
      <c r="O2" s="46">
        <f>SUM(C2:N2)</f>
        <v>175</v>
      </c>
      <c r="Q2" s="16">
        <f>D23*E23*F23*H23*I23</f>
        <v>1.2E-2</v>
      </c>
      <c r="R2" s="2" t="s">
        <v>94</v>
      </c>
    </row>
    <row r="3" spans="1:18" ht="24.75">
      <c r="B3" s="44" t="s">
        <v>79</v>
      </c>
      <c r="C3" s="47">
        <v>34</v>
      </c>
      <c r="D3" s="47">
        <v>34</v>
      </c>
      <c r="E3" s="47">
        <v>34</v>
      </c>
      <c r="F3" s="47">
        <v>34</v>
      </c>
      <c r="G3" s="47">
        <v>34</v>
      </c>
      <c r="H3" s="47">
        <v>34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6">
        <f>SUM(C3:N3)</f>
        <v>204</v>
      </c>
      <c r="P3" s="3"/>
    </row>
    <row r="4" spans="1:18" ht="24.75">
      <c r="B4" s="48" t="s">
        <v>65</v>
      </c>
      <c r="C4" s="49">
        <f t="shared" ref="C4:N4" si="0">C2*C3*$Q$2</f>
        <v>12.24</v>
      </c>
      <c r="D4" s="49">
        <f t="shared" si="0"/>
        <v>11.016</v>
      </c>
      <c r="E4" s="49">
        <f t="shared" si="0"/>
        <v>12.648</v>
      </c>
      <c r="F4" s="49">
        <f t="shared" si="0"/>
        <v>12.24</v>
      </c>
      <c r="G4" s="49">
        <f t="shared" si="0"/>
        <v>11.423999999999999</v>
      </c>
      <c r="H4" s="49">
        <f t="shared" si="0"/>
        <v>11.832000000000001</v>
      </c>
      <c r="I4" s="49">
        <f t="shared" si="0"/>
        <v>0</v>
      </c>
      <c r="J4" s="49">
        <f t="shared" si="0"/>
        <v>0</v>
      </c>
      <c r="K4" s="49">
        <f t="shared" si="0"/>
        <v>0</v>
      </c>
      <c r="L4" s="49">
        <f t="shared" si="0"/>
        <v>0</v>
      </c>
      <c r="M4" s="49">
        <f t="shared" si="0"/>
        <v>0</v>
      </c>
      <c r="N4" s="49">
        <f t="shared" si="0"/>
        <v>0</v>
      </c>
      <c r="O4" s="46">
        <f>SUM(C4:N4)</f>
        <v>71.400000000000006</v>
      </c>
    </row>
    <row r="5" spans="1:18">
      <c r="B5" s="4" t="s">
        <v>81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9" spans="1:18">
      <c r="A9" s="5" t="s">
        <v>67</v>
      </c>
    </row>
    <row r="10" spans="1:18" ht="96">
      <c r="A10" s="6" t="s">
        <v>63</v>
      </c>
    </row>
    <row r="12" spans="1:18" ht="96">
      <c r="A12" s="6" t="s">
        <v>64</v>
      </c>
    </row>
    <row r="14" spans="1:18" ht="54.75" customHeight="1">
      <c r="A14" s="6" t="s">
        <v>93</v>
      </c>
    </row>
    <row r="22" spans="1:10" ht="72">
      <c r="B22" s="7"/>
      <c r="C22" s="7"/>
      <c r="D22" s="8" t="s">
        <v>60</v>
      </c>
      <c r="E22" s="8" t="s">
        <v>61</v>
      </c>
      <c r="F22" s="8" t="s">
        <v>62</v>
      </c>
      <c r="G22" s="9" t="s">
        <v>66</v>
      </c>
      <c r="H22" s="9" t="s">
        <v>91</v>
      </c>
      <c r="I22" s="10">
        <v>1E-3</v>
      </c>
      <c r="J22" s="9" t="s">
        <v>90</v>
      </c>
    </row>
    <row r="23" spans="1:10">
      <c r="A23" s="18" t="s">
        <v>65</v>
      </c>
      <c r="B23" s="11" t="s">
        <v>10</v>
      </c>
      <c r="C23" s="12">
        <f>D23*E23*F23*H23*I23*J23</f>
        <v>2.1</v>
      </c>
      <c r="D23" s="13">
        <v>1</v>
      </c>
      <c r="E23" s="13">
        <v>1</v>
      </c>
      <c r="F23" s="13">
        <v>0.3</v>
      </c>
      <c r="G23" s="14">
        <f>O3</f>
        <v>204</v>
      </c>
      <c r="H23" s="13">
        <v>40</v>
      </c>
      <c r="I23" s="13">
        <f>I22</f>
        <v>1E-3</v>
      </c>
      <c r="J23" s="13">
        <f>O2</f>
        <v>175</v>
      </c>
    </row>
    <row r="27" spans="1:10" ht="28.5" customHeight="1"/>
    <row r="29" spans="1:10" ht="43.5" customHeight="1">
      <c r="D29" s="15">
        <f>D23*E23*F23*G23*H23*J23</f>
        <v>428400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zoomScaleNormal="100" workbookViewId="0">
      <selection activeCell="H18" sqref="H18"/>
    </sheetView>
  </sheetViews>
  <sheetFormatPr defaultColWidth="9" defaultRowHeight="24.75"/>
  <cols>
    <col min="1" max="1" width="25" style="31" customWidth="1"/>
    <col min="2" max="2" width="10" style="31" customWidth="1"/>
    <col min="3" max="3" width="7.7109375" style="31" customWidth="1"/>
    <col min="4" max="14" width="6.5703125" style="31" customWidth="1"/>
    <col min="15" max="16384" width="9" style="31"/>
  </cols>
  <sheetData>
    <row r="1" spans="1:15">
      <c r="A1" s="94" t="s">
        <v>95</v>
      </c>
      <c r="B1" s="95"/>
    </row>
    <row r="2" spans="1:15">
      <c r="A2" s="95"/>
      <c r="B2" s="95"/>
      <c r="C2" s="32" t="s">
        <v>18</v>
      </c>
      <c r="D2" s="32" t="s">
        <v>19</v>
      </c>
      <c r="E2" s="32" t="s">
        <v>20</v>
      </c>
      <c r="F2" s="32" t="s">
        <v>21</v>
      </c>
      <c r="G2" s="32" t="s">
        <v>82</v>
      </c>
      <c r="H2" s="32" t="s">
        <v>83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22</v>
      </c>
      <c r="N2" s="32" t="s">
        <v>27</v>
      </c>
      <c r="O2" s="32" t="s">
        <v>28</v>
      </c>
    </row>
    <row r="3" spans="1:15">
      <c r="A3" s="31" t="s">
        <v>86</v>
      </c>
      <c r="C3" s="79">
        <v>845</v>
      </c>
      <c r="D3" s="79">
        <v>1016</v>
      </c>
      <c r="E3" s="79">
        <v>906</v>
      </c>
      <c r="F3" s="79">
        <v>0</v>
      </c>
      <c r="G3" s="79">
        <v>48</v>
      </c>
      <c r="H3" s="79">
        <v>7</v>
      </c>
      <c r="I3" s="79">
        <v>0</v>
      </c>
      <c r="J3" s="79">
        <v>0</v>
      </c>
      <c r="K3" s="79">
        <v>0</v>
      </c>
      <c r="L3" s="79">
        <v>0</v>
      </c>
      <c r="M3" s="79">
        <v>0</v>
      </c>
      <c r="N3" s="79">
        <v>0</v>
      </c>
      <c r="O3" s="32">
        <f>SUM(C3:N3)</f>
        <v>2822</v>
      </c>
    </row>
    <row r="4" spans="1:15">
      <c r="A4" s="31" t="s">
        <v>87</v>
      </c>
      <c r="C4" s="33">
        <f>C3*0.8</f>
        <v>676</v>
      </c>
      <c r="D4" s="33">
        <f t="shared" ref="D4:O4" si="0">D3*0.8</f>
        <v>812.80000000000007</v>
      </c>
      <c r="E4" s="33">
        <f t="shared" si="0"/>
        <v>724.80000000000007</v>
      </c>
      <c r="F4" s="33">
        <f t="shared" si="0"/>
        <v>0</v>
      </c>
      <c r="G4" s="33">
        <f t="shared" si="0"/>
        <v>38.400000000000006</v>
      </c>
      <c r="H4" s="33">
        <f t="shared" si="0"/>
        <v>5.6000000000000005</v>
      </c>
      <c r="I4" s="33">
        <f t="shared" si="0"/>
        <v>0</v>
      </c>
      <c r="J4" s="33">
        <f t="shared" si="0"/>
        <v>0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2257.6</v>
      </c>
    </row>
    <row r="5" spans="1:15">
      <c r="A5" s="31" t="s">
        <v>68</v>
      </c>
    </row>
    <row r="7" spans="1:15">
      <c r="A7" s="34" t="s">
        <v>96</v>
      </c>
      <c r="L7" s="35"/>
    </row>
    <row r="8" spans="1:15">
      <c r="A8" s="36" t="s">
        <v>84</v>
      </c>
    </row>
    <row r="9" spans="1:15">
      <c r="A9" s="36" t="s">
        <v>97</v>
      </c>
    </row>
    <row r="10" spans="1:15">
      <c r="A10" s="36" t="s">
        <v>85</v>
      </c>
    </row>
    <row r="11" spans="1:15">
      <c r="A11" s="37" t="s">
        <v>104</v>
      </c>
      <c r="B11" s="38" t="s">
        <v>18</v>
      </c>
      <c r="C11" s="32" t="s">
        <v>19</v>
      </c>
      <c r="D11" s="32" t="s">
        <v>20</v>
      </c>
      <c r="E11" s="32" t="s">
        <v>21</v>
      </c>
      <c r="F11" s="32" t="s">
        <v>82</v>
      </c>
      <c r="G11" s="32" t="s">
        <v>83</v>
      </c>
      <c r="H11" s="32" t="s">
        <v>23</v>
      </c>
      <c r="I11" s="32" t="s">
        <v>24</v>
      </c>
      <c r="J11" s="32" t="s">
        <v>25</v>
      </c>
      <c r="K11" s="32" t="s">
        <v>26</v>
      </c>
      <c r="L11" s="32" t="s">
        <v>22</v>
      </c>
      <c r="M11" s="32" t="s">
        <v>27</v>
      </c>
      <c r="N11" s="32" t="s">
        <v>28</v>
      </c>
    </row>
    <row r="12" spans="1:15">
      <c r="A12" s="31" t="s">
        <v>69</v>
      </c>
      <c r="B12" s="33">
        <f t="shared" ref="B12:N12" si="1">C4</f>
        <v>676</v>
      </c>
      <c r="C12" s="33">
        <f t="shared" si="1"/>
        <v>812.80000000000007</v>
      </c>
      <c r="D12" s="33">
        <f t="shared" si="1"/>
        <v>724.80000000000007</v>
      </c>
      <c r="E12" s="33">
        <f t="shared" si="1"/>
        <v>0</v>
      </c>
      <c r="F12" s="33">
        <f t="shared" si="1"/>
        <v>38.400000000000006</v>
      </c>
      <c r="G12" s="33">
        <f t="shared" si="1"/>
        <v>5.6000000000000005</v>
      </c>
      <c r="H12" s="33">
        <f t="shared" si="1"/>
        <v>0</v>
      </c>
      <c r="I12" s="33">
        <f t="shared" si="1"/>
        <v>0</v>
      </c>
      <c r="J12" s="33">
        <f t="shared" si="1"/>
        <v>0</v>
      </c>
      <c r="K12" s="33">
        <f t="shared" si="1"/>
        <v>0</v>
      </c>
      <c r="L12" s="33">
        <f t="shared" si="1"/>
        <v>0</v>
      </c>
      <c r="M12" s="33">
        <f t="shared" si="1"/>
        <v>0</v>
      </c>
      <c r="N12" s="33">
        <f t="shared" si="1"/>
        <v>2257.6</v>
      </c>
    </row>
    <row r="13" spans="1:15">
      <c r="A13" s="39" t="s">
        <v>70</v>
      </c>
      <c r="B13" s="40">
        <f>0.2*B12*0.12</f>
        <v>16.224</v>
      </c>
      <c r="C13" s="40">
        <f t="shared" ref="C13:N13" si="2">0.2*C12*0.12</f>
        <v>19.507200000000005</v>
      </c>
      <c r="D13" s="40">
        <f t="shared" si="2"/>
        <v>17.395199999999999</v>
      </c>
      <c r="E13" s="40">
        <f t="shared" si="2"/>
        <v>0</v>
      </c>
      <c r="F13" s="40">
        <f t="shared" si="2"/>
        <v>0.9216000000000002</v>
      </c>
      <c r="G13" s="40">
        <f t="shared" si="2"/>
        <v>0.13440000000000002</v>
      </c>
      <c r="H13" s="40">
        <f t="shared" si="2"/>
        <v>0</v>
      </c>
      <c r="I13" s="40">
        <f t="shared" si="2"/>
        <v>0</v>
      </c>
      <c r="J13" s="40">
        <f t="shared" si="2"/>
        <v>0</v>
      </c>
      <c r="K13" s="40">
        <f t="shared" si="2"/>
        <v>0</v>
      </c>
      <c r="L13" s="40">
        <f t="shared" si="2"/>
        <v>0</v>
      </c>
      <c r="M13" s="40">
        <f t="shared" si="2"/>
        <v>0</v>
      </c>
      <c r="N13" s="40">
        <f t="shared" si="2"/>
        <v>54.182399999999994</v>
      </c>
    </row>
    <row r="14" spans="1:15">
      <c r="B14" s="4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wiganda</cp:lastModifiedBy>
  <cp:lastPrinted>2019-01-08T10:41:32Z</cp:lastPrinted>
  <dcterms:created xsi:type="dcterms:W3CDTF">2015-02-17T07:08:20Z</dcterms:created>
  <dcterms:modified xsi:type="dcterms:W3CDTF">2020-07-09T08:27:53Z</dcterms:modified>
</cp:coreProperties>
</file>