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\โครงการ 2567\โครงการตรวจประเมินสำนักงานสีเขียว\สำนักงานสีเขียว 2567  (ล่าสุดสำหรับการตรวจประเมิน)\ปริมาณการปล่อยก๊ายเรือนกระจก 2563-2567\"/>
    </mc:Choice>
  </mc:AlternateContent>
  <bookViews>
    <workbookView xWindow="0" yWindow="0" windowWidth="28800" windowHeight="12330" activeTab="3"/>
  </bookViews>
  <sheets>
    <sheet name="ข้อมูลทั่วไป" sheetId="1" r:id="rId1"/>
    <sheet name="การใช้ทรัพยากร" sheetId="2" r:id="rId2"/>
    <sheet name="CH4" sheetId="3" r:id="rId3"/>
    <sheet name="สรุปการคำนวณ CF" sheetId="4" r:id="rId4"/>
  </sheets>
  <calcPr calcId="999999"/>
</workbook>
</file>

<file path=xl/calcChain.xml><?xml version="1.0" encoding="utf-8"?>
<calcChain xmlns="http://schemas.openxmlformats.org/spreadsheetml/2006/main">
  <c r="E34" i="4" l="1"/>
  <c r="D34" i="4"/>
  <c r="E33" i="4"/>
  <c r="D33" i="4"/>
  <c r="E32" i="4"/>
  <c r="D32" i="4"/>
  <c r="E31" i="4"/>
  <c r="D31" i="4"/>
  <c r="AE26" i="4"/>
  <c r="AD26" i="4"/>
  <c r="AB26" i="4"/>
  <c r="Z26" i="4"/>
  <c r="X26" i="4"/>
  <c r="V26" i="4"/>
  <c r="T26" i="4"/>
  <c r="R26" i="4"/>
  <c r="P26" i="4"/>
  <c r="N26" i="4"/>
  <c r="L26" i="4"/>
  <c r="J26" i="4"/>
  <c r="H26" i="4"/>
  <c r="AE25" i="4"/>
  <c r="AD25" i="4"/>
  <c r="AB25" i="4"/>
  <c r="Z25" i="4"/>
  <c r="X25" i="4"/>
  <c r="V25" i="4"/>
  <c r="T25" i="4"/>
  <c r="R25" i="4"/>
  <c r="P25" i="4"/>
  <c r="N25" i="4"/>
  <c r="L25" i="4"/>
  <c r="J25" i="4"/>
  <c r="H25" i="4"/>
  <c r="AE24" i="4"/>
  <c r="AD24" i="4"/>
  <c r="AB24" i="4"/>
  <c r="Z24" i="4"/>
  <c r="X24" i="4"/>
  <c r="V24" i="4"/>
  <c r="T24" i="4"/>
  <c r="R24" i="4"/>
  <c r="P24" i="4"/>
  <c r="N24" i="4"/>
  <c r="L24" i="4"/>
  <c r="J24" i="4"/>
  <c r="H24" i="4"/>
  <c r="AE23" i="4"/>
  <c r="AD23" i="4"/>
  <c r="AB23" i="4"/>
  <c r="Z23" i="4"/>
  <c r="X23" i="4"/>
  <c r="V23" i="4"/>
  <c r="T23" i="4"/>
  <c r="R23" i="4"/>
  <c r="P23" i="4"/>
  <c r="N23" i="4"/>
  <c r="L23" i="4"/>
  <c r="J23" i="4"/>
  <c r="H23" i="4"/>
  <c r="AE21" i="4"/>
  <c r="AD21" i="4"/>
  <c r="AB21" i="4"/>
  <c r="Z21" i="4"/>
  <c r="X21" i="4"/>
  <c r="V21" i="4"/>
  <c r="T21" i="4"/>
  <c r="R21" i="4"/>
  <c r="P21" i="4"/>
  <c r="N21" i="4"/>
  <c r="L21" i="4"/>
  <c r="J21" i="4"/>
  <c r="H21" i="4"/>
  <c r="AE20" i="4"/>
  <c r="AD20" i="4"/>
  <c r="AB20" i="4"/>
  <c r="Z20" i="4"/>
  <c r="X20" i="4"/>
  <c r="V20" i="4"/>
  <c r="T20" i="4"/>
  <c r="R20" i="4"/>
  <c r="P20" i="4"/>
  <c r="N20" i="4"/>
  <c r="L20" i="4"/>
  <c r="J20" i="4"/>
  <c r="H20" i="4"/>
  <c r="AE19" i="4"/>
  <c r="AD19" i="4"/>
  <c r="AB19" i="4"/>
  <c r="Z19" i="4"/>
  <c r="X19" i="4"/>
  <c r="V19" i="4"/>
  <c r="T19" i="4"/>
  <c r="R19" i="4"/>
  <c r="P19" i="4"/>
  <c r="N19" i="4"/>
  <c r="L19" i="4"/>
  <c r="J19" i="4"/>
  <c r="H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AE16" i="4"/>
  <c r="AD16" i="4"/>
  <c r="AB16" i="4"/>
  <c r="Z16" i="4"/>
  <c r="X16" i="4"/>
  <c r="V16" i="4"/>
  <c r="T16" i="4"/>
  <c r="R16" i="4"/>
  <c r="P16" i="4"/>
  <c r="N16" i="4"/>
  <c r="L16" i="4"/>
  <c r="J16" i="4"/>
  <c r="H16" i="4"/>
  <c r="AE15" i="4"/>
  <c r="AD15" i="4"/>
  <c r="AB15" i="4"/>
  <c r="Z15" i="4"/>
  <c r="X15" i="4"/>
  <c r="V15" i="4"/>
  <c r="T15" i="4"/>
  <c r="R15" i="4"/>
  <c r="P15" i="4"/>
  <c r="N15" i="4"/>
  <c r="L15" i="4"/>
  <c r="J15" i="4"/>
  <c r="H15" i="4"/>
  <c r="AE14" i="4"/>
  <c r="AD14" i="4"/>
  <c r="AB14" i="4"/>
  <c r="Z14" i="4"/>
  <c r="X14" i="4"/>
  <c r="V14" i="4"/>
  <c r="T14" i="4"/>
  <c r="R14" i="4"/>
  <c r="P14" i="4"/>
  <c r="N14" i="4"/>
  <c r="L14" i="4"/>
  <c r="J14" i="4"/>
  <c r="H14" i="4"/>
  <c r="AE13" i="4"/>
  <c r="AD13" i="4"/>
  <c r="AB13" i="4"/>
  <c r="Z13" i="4"/>
  <c r="X13" i="4"/>
  <c r="V13" i="4"/>
  <c r="T13" i="4"/>
  <c r="R13" i="4"/>
  <c r="P13" i="4"/>
  <c r="N13" i="4"/>
  <c r="L13" i="4"/>
  <c r="J13" i="4"/>
  <c r="H13" i="4"/>
  <c r="AE12" i="4"/>
  <c r="AD12" i="4"/>
  <c r="AB12" i="4"/>
  <c r="Z12" i="4"/>
  <c r="X12" i="4"/>
  <c r="V12" i="4"/>
  <c r="T12" i="4"/>
  <c r="R12" i="4"/>
  <c r="P12" i="4"/>
  <c r="N12" i="4"/>
  <c r="L12" i="4"/>
  <c r="J12" i="4"/>
  <c r="H12" i="4"/>
  <c r="AE10" i="4"/>
  <c r="AD10" i="4"/>
  <c r="AB10" i="4"/>
  <c r="Z10" i="4"/>
  <c r="X10" i="4"/>
  <c r="V10" i="4"/>
  <c r="T10" i="4"/>
  <c r="R10" i="4"/>
  <c r="P10" i="4"/>
  <c r="N10" i="4"/>
  <c r="L10" i="4"/>
  <c r="J10" i="4"/>
  <c r="H10" i="4"/>
  <c r="AE9" i="4"/>
  <c r="AD9" i="4"/>
  <c r="AB9" i="4"/>
  <c r="Z9" i="4"/>
  <c r="X9" i="4"/>
  <c r="V9" i="4"/>
  <c r="T9" i="4"/>
  <c r="R9" i="4"/>
  <c r="P9" i="4"/>
  <c r="N9" i="4"/>
  <c r="L9" i="4"/>
  <c r="J9" i="4"/>
  <c r="H9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P9" i="3"/>
  <c r="P8" i="3"/>
  <c r="O8" i="3"/>
  <c r="N8" i="3"/>
  <c r="M8" i="3"/>
  <c r="L8" i="3"/>
  <c r="K8" i="3"/>
  <c r="J8" i="3"/>
  <c r="I8" i="3"/>
  <c r="H8" i="3"/>
  <c r="G8" i="3"/>
  <c r="F8" i="3"/>
  <c r="E8" i="3"/>
  <c r="D8" i="3"/>
  <c r="P7" i="3"/>
  <c r="P6" i="3"/>
  <c r="P20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C10" i="1"/>
</calcChain>
</file>

<file path=xl/sharedStrings.xml><?xml version="1.0" encoding="utf-8"?>
<sst xmlns="http://schemas.openxmlformats.org/spreadsheetml/2006/main" count="204" uniqueCount="86">
  <si>
    <t>ข้อมูลการใช้ทรัพยากร ปี พ.ศ.2563</t>
  </si>
  <si>
    <t>พื้นที่ในสำนักงาน</t>
  </si>
  <si>
    <t>เฉพาะอาคาร ขนาด</t>
  </si>
  <si>
    <t>ตารางเมตร</t>
  </si>
  <si>
    <t>เฉพาะพื้นที่นอกอาคาร ขนาด</t>
  </si>
  <si>
    <t>จำนวนพนักงานภายในสำนักงาน</t>
  </si>
  <si>
    <t>พนักงานประจำ</t>
  </si>
  <si>
    <t>คน</t>
  </si>
  <si>
    <t>พนักงานชั่วคราว</t>
  </si>
  <si>
    <t>ผู้รับจ้างช่วง</t>
  </si>
  <si>
    <t>รวมทั้งสิ้น</t>
  </si>
  <si>
    <t>ข้อมูลปริมาณการใช้ทรัพยากร พลังงาน ของเสีย ปี พ.ศ.2563</t>
  </si>
  <si>
    <t>รายการ</t>
  </si>
  <si>
    <t>หน่วย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</si>
  <si>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</si>
  <si>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</si>
  <si>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</si>
  <si>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</si>
  <si>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</si>
  <si>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</si>
  <si>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</si>
  <si>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</si>
  <si>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</si>
  <si>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</si>
  <si>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</si>
  <si>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</si>
  <si>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</si>
  <si>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เชื้อเพลิง</t>
  </si>
  <si>
    <t>1.1 การใช้น้ำมันสำหรับงานอาคาร</t>
  </si>
  <si>
    <t>1.1.1 ดีเซล(Generator)</t>
  </si>
  <si>
    <t>ลิตร</t>
  </si>
  <si>
    <t>1.1.2 ดีเซล (Fire pump)</t>
  </si>
  <si>
    <t>1.2 การใช้น้ำมันสำหรับการเดินทาง (รถตู้ มอเตอร์ไซค์)</t>
  </si>
  <si>
    <t>1.2.1 ดีเซล</t>
  </si>
  <si>
    <t>1.2.2 Gasohol 91, E20, E85</t>
  </si>
  <si>
    <t>1.2.3 Gasohol 95</t>
  </si>
  <si>
    <t>1.2.4 ก๊าซหุงต้ม (LPG)</t>
  </si>
  <si>
    <t>กิโลกรัม</t>
  </si>
  <si>
    <t>1.2.5 ก๊าซธรรมชาติ (CNG/NGV)</t>
  </si>
  <si>
    <t>สารดับเพลิง (CO2)</t>
  </si>
  <si>
    <t>R134a</t>
  </si>
  <si>
    <t>ไฟฟ้า</t>
  </si>
  <si>
    <t>กิโลวัตต์-ชั่วโมง</t>
  </si>
  <si>
    <t>การใช้กระดาษ A4 และ A3 (สีขาว)</t>
  </si>
  <si>
    <t>น้ำประปา</t>
  </si>
  <si>
    <t>ลบ.ม.</t>
  </si>
  <si>
    <t>ของเสีย (ฝังกลบขยะ)</t>
  </si>
  <si>
    <t>จำนวนบุคคลภายนอก / นักศึกษา</t>
  </si>
  <si>
    <t>ข้อมูลปริมาณการปลดปล่อยก๊าซเรือนกระจก (ปริมาณการปลดปล่อย GHGs (kgCO2)) ปี พ.ศ.2563</t>
  </si>
  <si>
    <t>ข้อมูลพื้นฐาน</t>
  </si>
  <si>
    <t>จำนวนวันเปิดบริการ/ทำการ</t>
  </si>
  <si>
    <t>วัน</t>
  </si>
  <si>
    <t>จำนวนพนักงานองค์กร</t>
  </si>
  <si>
    <t>การปล่อยสารมีเทนจากระบบ septic tank</t>
  </si>
  <si>
    <t>kgCH4</t>
  </si>
  <si>
    <t>ปริมาณน้ำใช้ในรอบปี</t>
  </si>
  <si>
    <t>ปริมาณน้ำเสียคิดเป็น 80%</t>
  </si>
  <si>
    <t>ประเภทการบำบัดน้ำเสีย</t>
  </si>
  <si>
    <t>การปล่อยสารมีเทนจากบ่อบำบัดน้ำเสียแบบไม่เติมอากาศ</t>
  </si>
  <si>
    <t>ข้อมูลปริมาณการปลดปล่อย GHGs (kgCO2)</t>
  </si>
  <si>
    <t>ขอบเขตการดำเนินงาน</t>
  </si>
  <si>
    <t>EF</t>
  </si>
  <si>
    <t>หน่วยการเก็บข้อมูล</t>
  </si>
  <si>
    <t>ปริมาณ</t>
  </si>
  <si>
    <t>CF</t>
  </si>
  <si>
    <t>ประเภท 1</t>
  </si>
  <si>
    <t>kg CO2e/ลิตร</t>
  </si>
  <si>
    <t>kg CO2e/kgCO2</t>
  </si>
  <si>
    <t>kg CO2e/kgCH4</t>
  </si>
  <si>
    <t>การใช้สารดับเพลิง (CO2)</t>
  </si>
  <si>
    <t>kg CO2e/kgCH2FCF3</t>
  </si>
  <si>
    <t>kgCH2FCF3</t>
  </si>
  <si>
    <t>ประเภท 2</t>
  </si>
  <si>
    <t>ปริมาณการใช้ไฟฟ้า</t>
  </si>
  <si>
    <t>kg CO2e/kWh</t>
  </si>
  <si>
    <t>ประเภท 3</t>
  </si>
  <si>
    <t>ปริมาณการใช้น้ำประปา</t>
  </si>
  <si>
    <t>การประปานครหลวง</t>
  </si>
  <si>
    <t>kg CO2e/m3</t>
  </si>
  <si>
    <t>การประปาส่วนภูมิภาค</t>
  </si>
  <si>
    <t>kg CO2e/kg</t>
  </si>
  <si>
    <t>สรุปข้อมูลปริมาณการปลดปล่อยก๊าซเรือนกระจก ประจำปี พ.ศ.2563</t>
  </si>
  <si>
    <t>ขอบเขตดำเนินงาน</t>
  </si>
  <si>
    <t>GHG</t>
  </si>
  <si>
    <t>%</t>
  </si>
  <si>
    <t>tCO2e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</si>
</sst>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6"/>
      <color rgb="FF000000"/>
      <name val="TH SarabunPSK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A7D59F"/>
        <bgColor rgb="FFA7D59F"/>
      </patternFill>
    </fill>
    <fill>
      <patternFill patternType="solid">
        <fgColor rgb="FFFAEBD7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/>
    <xf numFmtId="2" fontId="0" fillId="4" borderId="1" xfId="0" applyNumberFormat="1" applyFill="1" applyBorder="1"/>
  </cellXfs>
  <cellStyles count="1"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19" workbookViewId="0">
      <selection sqref="A1:D1"/>
    </sheetView>
  </sheetViews>
  <sheetFormatPr defaultRowHeight="23.25" x14ac:dyDescent="0.5"/>
  <cols>
    <col min="2" max="2" width="30.5" bestFit="1" customWidth="1"/>
    <col min="4" max="4" width="11.625" style="4" bestFit="1" customWidth="1"/>
  </cols>
  <sheetData>
    <row r="1" spans="1:4" x14ac:dyDescent="0.5">
      <c r="A1" s="11" t="s">
        <v>0</v>
      </c>
      <c r="B1" s="12"/>
      <c r="C1" s="12"/>
      <c r="D1" s="12"/>
    </row>
    <row r="2" spans="1:4" x14ac:dyDescent="0.5">
      <c r="A2" s="2">
        <v>1</v>
      </c>
      <c r="B2" s="13" t="s">
        <v>1</v>
      </c>
      <c r="C2" s="14"/>
      <c r="D2" s="12"/>
    </row>
    <row r="3" spans="1:4" x14ac:dyDescent="0.5">
      <c r="A3" s="2"/>
      <c r="B3" s="3" t="s">
        <v>2</v>
      </c>
      <c r="C3" s="1">
        <v>7500</v>
      </c>
      <c r="D3" s="2" t="s">
        <v>3</v>
      </c>
    </row>
    <row r="4" spans="1:4" x14ac:dyDescent="0.5">
      <c r="A4" s="2"/>
      <c r="B4" s="3" t="s">
        <v>4</v>
      </c>
      <c r="C4" s="1">
        <v>6422</v>
      </c>
      <c r="D4" s="2" t="s">
        <v>3</v>
      </c>
    </row>
    <row r="5" spans="1:4" x14ac:dyDescent="0.5">
      <c r="A5" s="2"/>
      <c r="B5" s="3"/>
      <c r="C5" s="1"/>
      <c r="D5" s="2"/>
    </row>
    <row r="6" spans="1:4" x14ac:dyDescent="0.5">
      <c r="A6" s="2">
        <v>2</v>
      </c>
      <c r="B6" s="13" t="s">
        <v>5</v>
      </c>
      <c r="C6" s="14"/>
      <c r="D6" s="12"/>
    </row>
    <row r="7" spans="1:4" x14ac:dyDescent="0.5">
      <c r="A7" s="2"/>
      <c r="B7" s="3" t="s">
        <v>6</v>
      </c>
      <c r="C7" s="1">
        <v>27</v>
      </c>
      <c r="D7" s="2" t="s">
        <v>7</v>
      </c>
    </row>
    <row r="8" spans="1:4" x14ac:dyDescent="0.5">
      <c r="A8" s="2"/>
      <c r="B8" s="3" t="s">
        <v>8</v>
      </c>
      <c r="C8" s="1">
        <v>0</v>
      </c>
      <c r="D8" s="2" t="s">
        <v>7</v>
      </c>
    </row>
    <row r="9" spans="1:4" x14ac:dyDescent="0.5">
      <c r="A9" s="2"/>
      <c r="B9" s="3" t="s">
        <v>9</v>
      </c>
      <c r="C9" s="1">
        <v>7</v>
      </c>
      <c r="D9" s="2" t="s">
        <v>7</v>
      </c>
    </row>
    <row r="10" spans="1:4" x14ac:dyDescent="0.5">
      <c r="A10" s="2"/>
      <c r="B10" s="3" t="s">
        <v>10</v>
      </c>
      <c r="C10" s="1">
        <f>SUM(C7:C9)</f>
        <v>34</v>
      </c>
      <c r="D10" s="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B2:D2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3" sqref="A3:P3"/>
    </sheetView>
  </sheetViews>
  <sheetFormatPr defaultRowHeight="23.25" x14ac:dyDescent="0.5"/>
  <cols>
    <col min="2" max="2" width="62.375" bestFit="1" customWidth="1"/>
    <col min="3" max="3" width="21" bestFit="1" customWidth="1"/>
  </cols>
  <sheetData>
    <row r="1" spans="1:16" x14ac:dyDescent="0.5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</row>
    <row r="4" spans="1:16" x14ac:dyDescent="0.5">
      <c r="A4" s="1">
        <v>1</v>
      </c>
      <c r="B4" s="3" t="s">
        <v>27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</row>
    <row r="5" spans="1:16" x14ac:dyDescent="0.5">
      <c r="A5" s="1"/>
      <c r="B5" s="3" t="s">
        <v>28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16" x14ac:dyDescent="0.5">
      <c r="A6" s="1"/>
      <c r="B6" s="3" t="s">
        <v>29</v>
      </c>
      <c r="C6" s="2" t="s">
        <v>30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6">
        <f>SUM(D6:O6)</f>
        <v>0</v>
      </c>
    </row>
    <row r="7" spans="1:16" x14ac:dyDescent="0.5">
      <c r="A7" s="1"/>
      <c r="B7" s="3" t="s">
        <v>31</v>
      </c>
      <c r="C7" s="2" t="s">
        <v>30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6">
        <f>SUM(D7:O7)</f>
        <v>48</v>
      </c>
    </row>
    <row r="8" spans="1:16" x14ac:dyDescent="0.5">
      <c r="A8" s="1"/>
      <c r="B8" s="3" t="s">
        <v>32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</row>
    <row r="9" spans="1:16" x14ac:dyDescent="0.5">
      <c r="A9" s="1"/>
      <c r="B9" s="3" t="s">
        <v>33</v>
      </c>
      <c r="C9" s="2" t="s">
        <v>30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6">
        <f t="shared" ref="P9:P20" si="0">SUM(D9:O9)</f>
        <v>0</v>
      </c>
    </row>
    <row r="10" spans="1:16" x14ac:dyDescent="0.5">
      <c r="A10" s="1"/>
      <c r="B10" s="3" t="s">
        <v>34</v>
      </c>
      <c r="C10" s="2" t="s">
        <v>30</v>
      </c>
      <c r="D10" s="1">
        <v>1.7</v>
      </c>
      <c r="E10" s="1">
        <v>2.12</v>
      </c>
      <c r="F10" s="1">
        <v>1.1399999999999999</v>
      </c>
      <c r="G10" s="1">
        <v>1.34</v>
      </c>
      <c r="H10" s="1">
        <v>1.25</v>
      </c>
      <c r="I10" s="1">
        <v>1</v>
      </c>
      <c r="J10" s="1">
        <v>2.23</v>
      </c>
      <c r="K10" s="1">
        <v>1.41</v>
      </c>
      <c r="L10" s="1">
        <v>1.76</v>
      </c>
      <c r="M10" s="1">
        <v>1.43</v>
      </c>
      <c r="N10" s="1">
        <v>1.76</v>
      </c>
      <c r="O10" s="1">
        <v>1.69</v>
      </c>
      <c r="P10" s="6">
        <f t="shared" si="0"/>
        <v>18.829999999999998</v>
      </c>
    </row>
    <row r="11" spans="1:16" x14ac:dyDescent="0.5">
      <c r="A11" s="1"/>
      <c r="B11" s="3" t="s">
        <v>35</v>
      </c>
      <c r="C11" s="2" t="s">
        <v>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6">
        <f t="shared" si="0"/>
        <v>0</v>
      </c>
    </row>
    <row r="12" spans="1:16" x14ac:dyDescent="0.5">
      <c r="A12" s="1"/>
      <c r="B12" s="3" t="s">
        <v>36</v>
      </c>
      <c r="C12" s="2" t="s">
        <v>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6">
        <f t="shared" si="0"/>
        <v>0</v>
      </c>
    </row>
    <row r="13" spans="1:16" x14ac:dyDescent="0.5">
      <c r="A13" s="1"/>
      <c r="B13" s="3" t="s">
        <v>38</v>
      </c>
      <c r="C13" s="2" t="s">
        <v>37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6">
        <f t="shared" si="0"/>
        <v>0</v>
      </c>
    </row>
    <row r="14" spans="1:16" x14ac:dyDescent="0.5">
      <c r="A14" s="1">
        <v>2</v>
      </c>
      <c r="B14" s="3" t="s">
        <v>39</v>
      </c>
      <c r="C14" s="2" t="s">
        <v>37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6">
        <f t="shared" si="0"/>
        <v>0</v>
      </c>
    </row>
    <row r="15" spans="1:16" x14ac:dyDescent="0.5">
      <c r="A15" s="1">
        <v>3</v>
      </c>
      <c r="B15" s="3" t="s">
        <v>40</v>
      </c>
      <c r="C15" s="2" t="s">
        <v>37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6">
        <f t="shared" si="0"/>
        <v>0</v>
      </c>
    </row>
    <row r="16" spans="1:16" x14ac:dyDescent="0.5">
      <c r="A16" s="1">
        <v>4</v>
      </c>
      <c r="B16" s="3" t="s">
        <v>41</v>
      </c>
      <c r="C16" s="2" t="s">
        <v>42</v>
      </c>
      <c r="D16" s="1">
        <v>87598.67</v>
      </c>
      <c r="E16" s="1">
        <v>84039.99</v>
      </c>
      <c r="F16" s="1">
        <v>70936.570000000007</v>
      </c>
      <c r="G16" s="1">
        <v>31130.01</v>
      </c>
      <c r="H16" s="1">
        <v>46187</v>
      </c>
      <c r="I16" s="1">
        <v>64260.21</v>
      </c>
      <c r="J16" s="1">
        <v>81589.41</v>
      </c>
      <c r="K16" s="1">
        <v>90254.01</v>
      </c>
      <c r="L16" s="1">
        <v>98918.62</v>
      </c>
      <c r="M16" s="1">
        <v>94822.6</v>
      </c>
      <c r="N16" s="1">
        <v>64626.62</v>
      </c>
      <c r="O16" s="1">
        <v>60973.46</v>
      </c>
      <c r="P16" s="6">
        <f t="shared" si="0"/>
        <v>875337.17</v>
      </c>
    </row>
    <row r="17" spans="1:16" x14ac:dyDescent="0.5">
      <c r="A17" s="1">
        <v>5</v>
      </c>
      <c r="B17" s="3" t="s">
        <v>43</v>
      </c>
      <c r="C17" s="2" t="s">
        <v>37</v>
      </c>
      <c r="D17" s="1">
        <v>28.6</v>
      </c>
      <c r="E17" s="1">
        <v>22.55</v>
      </c>
      <c r="F17" s="1">
        <v>13.46</v>
      </c>
      <c r="G17" s="1">
        <v>17.309999999999999</v>
      </c>
      <c r="H17" s="1">
        <v>12.59</v>
      </c>
      <c r="I17" s="1">
        <v>22.58</v>
      </c>
      <c r="J17" s="1">
        <v>22.05</v>
      </c>
      <c r="K17" s="1">
        <v>38.04</v>
      </c>
      <c r="L17" s="1">
        <v>28.42</v>
      </c>
      <c r="M17" s="1">
        <v>70.599999999999994</v>
      </c>
      <c r="N17" s="1">
        <v>7.33</v>
      </c>
      <c r="O17" s="1">
        <v>12.5</v>
      </c>
      <c r="P17" s="6">
        <f t="shared" si="0"/>
        <v>296.02999999999997</v>
      </c>
    </row>
    <row r="18" spans="1:16" x14ac:dyDescent="0.5">
      <c r="A18" s="1">
        <v>6</v>
      </c>
      <c r="B18" s="3" t="s">
        <v>44</v>
      </c>
      <c r="C18" s="2" t="s">
        <v>45</v>
      </c>
      <c r="D18" s="1">
        <v>915</v>
      </c>
      <c r="E18" s="1">
        <v>1019</v>
      </c>
      <c r="F18" s="1">
        <v>909</v>
      </c>
      <c r="G18" s="1">
        <v>2</v>
      </c>
      <c r="H18" s="1">
        <v>51</v>
      </c>
      <c r="I18" s="1">
        <v>218</v>
      </c>
      <c r="J18" s="1">
        <v>1674</v>
      </c>
      <c r="K18" s="1">
        <v>2330</v>
      </c>
      <c r="L18" s="1">
        <v>2080</v>
      </c>
      <c r="M18" s="1">
        <v>24</v>
      </c>
      <c r="N18" s="1">
        <v>21</v>
      </c>
      <c r="O18" s="1">
        <v>35</v>
      </c>
      <c r="P18" s="6">
        <f t="shared" si="0"/>
        <v>9278</v>
      </c>
    </row>
    <row r="19" spans="1:16" x14ac:dyDescent="0.5">
      <c r="A19" s="1">
        <v>7</v>
      </c>
      <c r="B19" s="3" t="s">
        <v>46</v>
      </c>
      <c r="C19" s="2" t="s">
        <v>37</v>
      </c>
      <c r="D19" s="1">
        <v>127</v>
      </c>
      <c r="E19" s="1">
        <v>227</v>
      </c>
      <c r="F19" s="1">
        <v>193</v>
      </c>
      <c r="G19" s="1">
        <v>0</v>
      </c>
      <c r="H19" s="1">
        <v>110</v>
      </c>
      <c r="I19" s="1">
        <v>125</v>
      </c>
      <c r="J19" s="1">
        <v>94.8</v>
      </c>
      <c r="K19" s="1">
        <v>104</v>
      </c>
      <c r="L19" s="1">
        <v>98.9</v>
      </c>
      <c r="M19" s="1">
        <v>90</v>
      </c>
      <c r="N19" s="1">
        <v>96.9</v>
      </c>
      <c r="O19" s="1">
        <v>57.6</v>
      </c>
      <c r="P19" s="6">
        <f t="shared" si="0"/>
        <v>1324.2</v>
      </c>
    </row>
    <row r="20" spans="1:16" x14ac:dyDescent="0.5">
      <c r="A20" s="1">
        <v>8</v>
      </c>
      <c r="B20" s="3" t="s">
        <v>47</v>
      </c>
      <c r="C20" s="2" t="s">
        <v>7</v>
      </c>
      <c r="D20" s="1">
        <v>9838</v>
      </c>
      <c r="E20" s="1">
        <v>10958</v>
      </c>
      <c r="F20" s="1">
        <v>9773</v>
      </c>
      <c r="G20" s="1">
        <v>20</v>
      </c>
      <c r="H20" s="1">
        <v>550</v>
      </c>
      <c r="I20" s="1">
        <v>2347</v>
      </c>
      <c r="J20" s="1">
        <v>18000</v>
      </c>
      <c r="K20" s="1">
        <v>25049</v>
      </c>
      <c r="L20" s="1">
        <v>22367</v>
      </c>
      <c r="M20" s="1">
        <v>22598</v>
      </c>
      <c r="N20" s="1">
        <v>7062</v>
      </c>
      <c r="O20" s="1">
        <v>3971</v>
      </c>
      <c r="P20" s="6">
        <f t="shared" si="0"/>
        <v>132533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12" sqref="A12:P12"/>
    </sheetView>
  </sheetViews>
  <sheetFormatPr defaultRowHeight="23.25" x14ac:dyDescent="0.5"/>
  <cols>
    <col min="2" max="2" width="58.75" bestFit="1" customWidth="1"/>
    <col min="3" max="3" width="6.875" bestFit="1" customWidth="1"/>
  </cols>
  <sheetData>
    <row r="1" spans="1:16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15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16" x14ac:dyDescent="0.5">
      <c r="A5" s="5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</row>
    <row r="6" spans="1:16" x14ac:dyDescent="0.5">
      <c r="A6" s="1">
        <v>1</v>
      </c>
      <c r="B6" s="3" t="s">
        <v>50</v>
      </c>
      <c r="C6" s="2" t="s">
        <v>51</v>
      </c>
      <c r="D6" s="1">
        <v>30</v>
      </c>
      <c r="E6" s="1">
        <v>27</v>
      </c>
      <c r="F6" s="1">
        <v>31</v>
      </c>
      <c r="G6" s="1">
        <v>30</v>
      </c>
      <c r="H6" s="1">
        <v>28</v>
      </c>
      <c r="I6" s="1">
        <v>29</v>
      </c>
      <c r="J6" s="1">
        <v>26</v>
      </c>
      <c r="K6" s="1">
        <v>30</v>
      </c>
      <c r="L6" s="1">
        <v>28</v>
      </c>
      <c r="M6" s="1">
        <v>29</v>
      </c>
      <c r="N6" s="1">
        <v>28</v>
      </c>
      <c r="O6" s="1">
        <v>27</v>
      </c>
      <c r="P6" s="6">
        <f>SUM(D6:O6)</f>
        <v>343</v>
      </c>
    </row>
    <row r="7" spans="1:16" x14ac:dyDescent="0.5">
      <c r="A7" s="1">
        <v>2</v>
      </c>
      <c r="B7" s="3" t="s">
        <v>52</v>
      </c>
      <c r="C7" s="2" t="s">
        <v>7</v>
      </c>
      <c r="D7" s="1">
        <v>36</v>
      </c>
      <c r="E7" s="1">
        <v>36</v>
      </c>
      <c r="F7" s="1">
        <v>35</v>
      </c>
      <c r="G7" s="1">
        <v>35</v>
      </c>
      <c r="H7" s="1">
        <v>34</v>
      </c>
      <c r="I7" s="1">
        <v>34</v>
      </c>
      <c r="J7" s="1">
        <v>34</v>
      </c>
      <c r="K7" s="1">
        <v>34</v>
      </c>
      <c r="L7" s="1">
        <v>35</v>
      </c>
      <c r="M7" s="1">
        <v>35</v>
      </c>
      <c r="N7" s="1">
        <v>35</v>
      </c>
      <c r="O7" s="1">
        <v>35</v>
      </c>
      <c r="P7" s="6">
        <f>SUM(D7:O7)</f>
        <v>418</v>
      </c>
    </row>
    <row r="8" spans="1:16" x14ac:dyDescent="0.5">
      <c r="A8" s="7">
        <v>3</v>
      </c>
      <c r="B8" s="8" t="s">
        <v>53</v>
      </c>
      <c r="C8" s="9" t="s">
        <v>54</v>
      </c>
      <c r="D8" s="7">
        <f t="shared" ref="D8:O8" si="0">D6*D7*1*1*0.3*40* 0.001</f>
        <v>12.96</v>
      </c>
      <c r="E8" s="7">
        <f t="shared" si="0"/>
        <v>11.664</v>
      </c>
      <c r="F8" s="7">
        <f t="shared" si="0"/>
        <v>13.02</v>
      </c>
      <c r="G8" s="7">
        <f t="shared" si="0"/>
        <v>12.6</v>
      </c>
      <c r="H8" s="7">
        <f t="shared" si="0"/>
        <v>11.423999999999999</v>
      </c>
      <c r="I8" s="7">
        <f t="shared" si="0"/>
        <v>11.832000000000001</v>
      </c>
      <c r="J8" s="7">
        <f t="shared" si="0"/>
        <v>10.608000000000001</v>
      </c>
      <c r="K8" s="7">
        <f t="shared" si="0"/>
        <v>12.24</v>
      </c>
      <c r="L8" s="7">
        <f t="shared" si="0"/>
        <v>11.76</v>
      </c>
      <c r="M8" s="7">
        <f t="shared" si="0"/>
        <v>12.18</v>
      </c>
      <c r="N8" s="7">
        <f t="shared" si="0"/>
        <v>11.76</v>
      </c>
      <c r="O8" s="7">
        <f t="shared" si="0"/>
        <v>11.34</v>
      </c>
      <c r="P8" s="7">
        <f>SUM(D8:O8)</f>
        <v>143.38800000000001</v>
      </c>
    </row>
    <row r="9" spans="1:16" x14ac:dyDescent="0.5">
      <c r="A9" s="1">
        <v>4</v>
      </c>
      <c r="B9" s="3" t="s">
        <v>55</v>
      </c>
      <c r="C9" s="2" t="s">
        <v>45</v>
      </c>
      <c r="D9" s="1">
        <v>915</v>
      </c>
      <c r="E9" s="1">
        <v>1019</v>
      </c>
      <c r="F9" s="1">
        <v>909</v>
      </c>
      <c r="G9" s="1">
        <v>2</v>
      </c>
      <c r="H9" s="1">
        <v>51</v>
      </c>
      <c r="I9" s="1">
        <v>218</v>
      </c>
      <c r="J9" s="1">
        <v>1674</v>
      </c>
      <c r="K9" s="1">
        <v>2330</v>
      </c>
      <c r="L9" s="1">
        <v>2080</v>
      </c>
      <c r="M9" s="1">
        <v>24</v>
      </c>
      <c r="N9" s="1">
        <v>21</v>
      </c>
      <c r="O9" s="1">
        <v>35</v>
      </c>
      <c r="P9" s="6">
        <f>SUM(D9:O9)</f>
        <v>9278</v>
      </c>
    </row>
    <row r="10" spans="1:16" x14ac:dyDescent="0.5">
      <c r="A10" s="1">
        <v>5</v>
      </c>
      <c r="B10" s="3" t="s">
        <v>56</v>
      </c>
      <c r="C10" s="2" t="s">
        <v>45</v>
      </c>
      <c r="D10" s="1">
        <f t="shared" ref="D10:O10" si="1">D9*0.8</f>
        <v>732</v>
      </c>
      <c r="E10" s="1">
        <f t="shared" si="1"/>
        <v>815.2</v>
      </c>
      <c r="F10" s="1">
        <f t="shared" si="1"/>
        <v>727.2</v>
      </c>
      <c r="G10" s="1">
        <f t="shared" si="1"/>
        <v>1.6</v>
      </c>
      <c r="H10" s="1">
        <f t="shared" si="1"/>
        <v>40.799999999999997</v>
      </c>
      <c r="I10" s="1">
        <f t="shared" si="1"/>
        <v>174.4</v>
      </c>
      <c r="J10" s="1">
        <f t="shared" si="1"/>
        <v>1339.2</v>
      </c>
      <c r="K10" s="1">
        <f t="shared" si="1"/>
        <v>1864</v>
      </c>
      <c r="L10" s="1">
        <f t="shared" si="1"/>
        <v>1664</v>
      </c>
      <c r="M10" s="1">
        <f t="shared" si="1"/>
        <v>19.2</v>
      </c>
      <c r="N10" s="1">
        <f t="shared" si="1"/>
        <v>16.8</v>
      </c>
      <c r="O10" s="1">
        <f t="shared" si="1"/>
        <v>28</v>
      </c>
      <c r="P10" s="6">
        <f>SUM(D10:O10)</f>
        <v>7422.4</v>
      </c>
    </row>
    <row r="11" spans="1:16" x14ac:dyDescent="0.5">
      <c r="A11" s="1">
        <v>6</v>
      </c>
      <c r="B11" s="3" t="s">
        <v>57</v>
      </c>
      <c r="C11" s="2"/>
      <c r="D11" s="1">
        <v>0.05</v>
      </c>
      <c r="E11" s="1">
        <v>0.05</v>
      </c>
      <c r="F11" s="1">
        <v>0.05</v>
      </c>
      <c r="G11" s="1">
        <v>0.05</v>
      </c>
      <c r="H11" s="1">
        <v>0.05</v>
      </c>
      <c r="I11" s="1">
        <v>0.05</v>
      </c>
      <c r="J11" s="1">
        <v>0.05</v>
      </c>
      <c r="K11" s="1">
        <v>0.05</v>
      </c>
      <c r="L11" s="1">
        <v>0.05</v>
      </c>
      <c r="M11" s="1">
        <v>0.05</v>
      </c>
      <c r="N11" s="1">
        <v>0.05</v>
      </c>
      <c r="O11" s="1">
        <v>0.05</v>
      </c>
      <c r="P11" s="6"/>
    </row>
    <row r="12" spans="1:16" x14ac:dyDescent="0.5">
      <c r="A12" s="7">
        <v>7</v>
      </c>
      <c r="B12" s="8" t="s">
        <v>58</v>
      </c>
      <c r="C12" s="9" t="s">
        <v>54</v>
      </c>
      <c r="D12" s="7">
        <f t="shared" ref="D12:O12" si="2">D10*D11*0.12</f>
        <v>4.3920000000000003</v>
      </c>
      <c r="E12" s="7">
        <f t="shared" si="2"/>
        <v>4.8912000000000004</v>
      </c>
      <c r="F12" s="7">
        <f t="shared" si="2"/>
        <v>4.3632</v>
      </c>
      <c r="G12" s="7">
        <f t="shared" si="2"/>
        <v>9.5999999999999992E-3</v>
      </c>
      <c r="H12" s="7">
        <f t="shared" si="2"/>
        <v>0.24479999999999999</v>
      </c>
      <c r="I12" s="7">
        <f t="shared" si="2"/>
        <v>1.0464</v>
      </c>
      <c r="J12" s="7">
        <f t="shared" si="2"/>
        <v>8.0351999999999997</v>
      </c>
      <c r="K12" s="7">
        <f t="shared" si="2"/>
        <v>11.183999999999999</v>
      </c>
      <c r="L12" s="7">
        <f t="shared" si="2"/>
        <v>9.984</v>
      </c>
      <c r="M12" s="7">
        <f t="shared" si="2"/>
        <v>0.1152</v>
      </c>
      <c r="N12" s="7">
        <f t="shared" si="2"/>
        <v>0.1008</v>
      </c>
      <c r="O12" s="7">
        <f t="shared" si="2"/>
        <v>0.16800000000000001</v>
      </c>
      <c r="P12" s="7">
        <f>SUM(D12:O12)</f>
        <v>44.534399999999998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P1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13" workbookViewId="0">
      <selection activeCell="I31" sqref="I31"/>
    </sheetView>
  </sheetViews>
  <sheetFormatPr defaultRowHeight="23.25" x14ac:dyDescent="0.5"/>
  <cols>
    <col min="1" max="1" width="22.25" bestFit="1" customWidth="1"/>
    <col min="2" max="2" width="2.125" bestFit="1" customWidth="1"/>
    <col min="3" max="3" width="62.375" bestFit="1" customWidth="1"/>
    <col min="4" max="4" width="16.25" bestFit="1" customWidth="1"/>
    <col min="5" max="5" width="21" bestFit="1" customWidth="1"/>
    <col min="6" max="6" width="22.25" bestFit="1" customWidth="1"/>
  </cols>
  <sheetData>
    <row r="1" spans="1:31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3" spans="1:31" x14ac:dyDescent="0.5">
      <c r="A3" s="15" t="s">
        <v>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5" spans="1:31" x14ac:dyDescent="0.5">
      <c r="A5" s="18" t="s">
        <v>60</v>
      </c>
      <c r="B5" s="18"/>
      <c r="C5" s="18" t="s">
        <v>12</v>
      </c>
      <c r="D5" s="18" t="s">
        <v>61</v>
      </c>
      <c r="E5" s="18" t="s">
        <v>13</v>
      </c>
      <c r="F5" s="18" t="s">
        <v>62</v>
      </c>
      <c r="G5" s="11" t="s">
        <v>14</v>
      </c>
      <c r="H5" s="11"/>
      <c r="I5" s="11" t="s">
        <v>15</v>
      </c>
      <c r="J5" s="11"/>
      <c r="K5" s="11" t="s">
        <v>16</v>
      </c>
      <c r="L5" s="11"/>
      <c r="M5" s="11" t="s">
        <v>17</v>
      </c>
      <c r="N5" s="11"/>
      <c r="O5" s="11" t="s">
        <v>18</v>
      </c>
      <c r="P5" s="11"/>
      <c r="Q5" s="11" t="s">
        <v>19</v>
      </c>
      <c r="R5" s="11"/>
      <c r="S5" s="11" t="s">
        <v>20</v>
      </c>
      <c r="T5" s="11"/>
      <c r="U5" s="11" t="s">
        <v>21</v>
      </c>
      <c r="V5" s="11"/>
      <c r="W5" s="11" t="s">
        <v>22</v>
      </c>
      <c r="X5" s="11"/>
      <c r="Y5" s="11" t="s">
        <v>23</v>
      </c>
      <c r="Z5" s="11"/>
      <c r="AA5" s="11" t="s">
        <v>24</v>
      </c>
      <c r="AB5" s="11"/>
      <c r="AC5" s="11" t="s">
        <v>25</v>
      </c>
      <c r="AD5" s="11"/>
      <c r="AE5" s="18" t="s">
        <v>26</v>
      </c>
    </row>
    <row r="6" spans="1:31" x14ac:dyDescent="0.5">
      <c r="A6" s="11"/>
      <c r="B6" s="11"/>
      <c r="C6" s="11"/>
      <c r="D6" s="11"/>
      <c r="E6" s="11"/>
      <c r="F6" s="11"/>
      <c r="G6" s="5" t="s">
        <v>63</v>
      </c>
      <c r="H6" s="5" t="s">
        <v>64</v>
      </c>
      <c r="I6" s="5" t="s">
        <v>63</v>
      </c>
      <c r="J6" s="5" t="s">
        <v>64</v>
      </c>
      <c r="K6" s="5" t="s">
        <v>63</v>
      </c>
      <c r="L6" s="5" t="s">
        <v>64</v>
      </c>
      <c r="M6" s="5" t="s">
        <v>63</v>
      </c>
      <c r="N6" s="5" t="s">
        <v>64</v>
      </c>
      <c r="O6" s="5" t="s">
        <v>63</v>
      </c>
      <c r="P6" s="5" t="s">
        <v>64</v>
      </c>
      <c r="Q6" s="5" t="s">
        <v>63</v>
      </c>
      <c r="R6" s="5" t="s">
        <v>64</v>
      </c>
      <c r="S6" s="5" t="s">
        <v>63</v>
      </c>
      <c r="T6" s="5" t="s">
        <v>64</v>
      </c>
      <c r="U6" s="5" t="s">
        <v>63</v>
      </c>
      <c r="V6" s="5" t="s">
        <v>64</v>
      </c>
      <c r="W6" s="5" t="s">
        <v>63</v>
      </c>
      <c r="X6" s="5" t="s">
        <v>64</v>
      </c>
      <c r="Y6" s="5" t="s">
        <v>63</v>
      </c>
      <c r="Z6" s="5" t="s">
        <v>64</v>
      </c>
      <c r="AA6" s="5" t="s">
        <v>63</v>
      </c>
      <c r="AB6" s="5" t="s">
        <v>64</v>
      </c>
      <c r="AC6" s="5" t="s">
        <v>63</v>
      </c>
      <c r="AD6" s="5" t="s">
        <v>64</v>
      </c>
      <c r="AE6" s="11"/>
    </row>
    <row r="7" spans="1:31" x14ac:dyDescent="0.5">
      <c r="A7" s="2" t="s">
        <v>65</v>
      </c>
      <c r="B7" s="2">
        <v>1</v>
      </c>
      <c r="C7" s="3" t="s">
        <v>27</v>
      </c>
      <c r="D7" s="10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6"/>
    </row>
    <row r="8" spans="1:31" x14ac:dyDescent="0.5">
      <c r="A8" s="2"/>
      <c r="B8" s="2"/>
      <c r="C8" s="3" t="s">
        <v>28</v>
      </c>
      <c r="D8" s="10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6"/>
    </row>
    <row r="9" spans="1:31" x14ac:dyDescent="0.5">
      <c r="A9" s="2"/>
      <c r="B9" s="2"/>
      <c r="C9" s="3" t="s">
        <v>29</v>
      </c>
      <c r="D9" s="10">
        <v>2.7080000000000002</v>
      </c>
      <c r="E9" s="2" t="s">
        <v>66</v>
      </c>
      <c r="F9" s="2" t="s">
        <v>30</v>
      </c>
      <c r="G9" s="1">
        <v>0</v>
      </c>
      <c r="H9" s="1">
        <f>G9*D9</f>
        <v>0</v>
      </c>
      <c r="I9" s="1">
        <v>0</v>
      </c>
      <c r="J9" s="1">
        <f>I9*D9</f>
        <v>0</v>
      </c>
      <c r="K9" s="1">
        <v>0</v>
      </c>
      <c r="L9" s="1">
        <f>K9*D9</f>
        <v>0</v>
      </c>
      <c r="M9" s="1">
        <v>0</v>
      </c>
      <c r="N9" s="1">
        <f>M9*D9</f>
        <v>0</v>
      </c>
      <c r="O9" s="1">
        <v>0</v>
      </c>
      <c r="P9" s="1">
        <f>O9*D9</f>
        <v>0</v>
      </c>
      <c r="Q9" s="1">
        <v>0</v>
      </c>
      <c r="R9" s="1">
        <f>Q9*D9</f>
        <v>0</v>
      </c>
      <c r="S9" s="1">
        <v>0</v>
      </c>
      <c r="T9" s="1">
        <f>S9*D9</f>
        <v>0</v>
      </c>
      <c r="U9" s="1">
        <v>0</v>
      </c>
      <c r="V9" s="1">
        <f>U9*D9</f>
        <v>0</v>
      </c>
      <c r="W9" s="1">
        <v>0</v>
      </c>
      <c r="X9" s="1">
        <f>W9*D9</f>
        <v>0</v>
      </c>
      <c r="Y9" s="1">
        <v>0</v>
      </c>
      <c r="Z9" s="1">
        <f>Y9*D9</f>
        <v>0</v>
      </c>
      <c r="AA9" s="1">
        <v>0</v>
      </c>
      <c r="AB9" s="1">
        <f>AA9*D9</f>
        <v>0</v>
      </c>
      <c r="AC9" s="1">
        <v>0</v>
      </c>
      <c r="AD9" s="1">
        <f>AC9*D9</f>
        <v>0</v>
      </c>
      <c r="AE9" s="6">
        <f>H9+J9+L9+N9+P9+R9+T9+V9+X9+Z9+AB9+AD9</f>
        <v>0</v>
      </c>
    </row>
    <row r="10" spans="1:31" x14ac:dyDescent="0.5">
      <c r="A10" s="2"/>
      <c r="B10" s="2"/>
      <c r="C10" s="3" t="s">
        <v>31</v>
      </c>
      <c r="D10" s="10">
        <v>2.7080000000000002</v>
      </c>
      <c r="E10" s="2" t="s">
        <v>66</v>
      </c>
      <c r="F10" s="2" t="s">
        <v>30</v>
      </c>
      <c r="G10" s="1">
        <v>4</v>
      </c>
      <c r="H10" s="1">
        <f>G10*D10</f>
        <v>10.832000000000001</v>
      </c>
      <c r="I10" s="1">
        <v>4</v>
      </c>
      <c r="J10" s="1">
        <f>I10*D10</f>
        <v>10.832000000000001</v>
      </c>
      <c r="K10" s="1">
        <v>4</v>
      </c>
      <c r="L10" s="1">
        <f>K10*D10</f>
        <v>10.832000000000001</v>
      </c>
      <c r="M10" s="1">
        <v>4</v>
      </c>
      <c r="N10" s="1">
        <f>M10*D10</f>
        <v>10.832000000000001</v>
      </c>
      <c r="O10" s="1">
        <v>4</v>
      </c>
      <c r="P10" s="1">
        <f>O10*D10</f>
        <v>10.832000000000001</v>
      </c>
      <c r="Q10" s="1">
        <v>4</v>
      </c>
      <c r="R10" s="1">
        <f>Q10*D10</f>
        <v>10.832000000000001</v>
      </c>
      <c r="S10" s="1">
        <v>4</v>
      </c>
      <c r="T10" s="1">
        <f>S10*D10</f>
        <v>10.832000000000001</v>
      </c>
      <c r="U10" s="1">
        <v>4</v>
      </c>
      <c r="V10" s="1">
        <f>U10*D10</f>
        <v>10.832000000000001</v>
      </c>
      <c r="W10" s="1">
        <v>4</v>
      </c>
      <c r="X10" s="1">
        <f>W10*D10</f>
        <v>10.832000000000001</v>
      </c>
      <c r="Y10" s="1">
        <v>4</v>
      </c>
      <c r="Z10" s="1">
        <f>Y10*D10</f>
        <v>10.832000000000001</v>
      </c>
      <c r="AA10" s="1">
        <v>4</v>
      </c>
      <c r="AB10" s="1">
        <f>AA10*D10</f>
        <v>10.832000000000001</v>
      </c>
      <c r="AC10" s="1">
        <v>4</v>
      </c>
      <c r="AD10" s="1">
        <f>AC10*D10</f>
        <v>10.832000000000001</v>
      </c>
      <c r="AE10" s="6">
        <f>H10+J10+L10+N10+P10+R10+T10+V10+X10+Z10+AB10+AD10</f>
        <v>129.98400000000001</v>
      </c>
    </row>
    <row r="11" spans="1:31" x14ac:dyDescent="0.5">
      <c r="A11" s="2"/>
      <c r="B11" s="2"/>
      <c r="C11" s="3" t="s">
        <v>32</v>
      </c>
      <c r="D11" s="1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6"/>
    </row>
    <row r="12" spans="1:31" x14ac:dyDescent="0.5">
      <c r="A12" s="2"/>
      <c r="B12" s="2"/>
      <c r="C12" s="3" t="s">
        <v>33</v>
      </c>
      <c r="D12" s="10">
        <v>2.7446000000000002</v>
      </c>
      <c r="E12" s="2" t="s">
        <v>66</v>
      </c>
      <c r="F12" s="2" t="s">
        <v>30</v>
      </c>
      <c r="G12" s="1">
        <v>0</v>
      </c>
      <c r="H12" s="1">
        <f t="shared" ref="H12:H21" si="0">G12*D12</f>
        <v>0</v>
      </c>
      <c r="I12" s="1">
        <v>0</v>
      </c>
      <c r="J12" s="1">
        <f t="shared" ref="J12:J21" si="1">I12*D12</f>
        <v>0</v>
      </c>
      <c r="K12" s="1">
        <v>0</v>
      </c>
      <c r="L12" s="1">
        <f t="shared" ref="L12:L21" si="2">K12*D12</f>
        <v>0</v>
      </c>
      <c r="M12" s="1">
        <v>0</v>
      </c>
      <c r="N12" s="1">
        <f t="shared" ref="N12:N21" si="3">M12*D12</f>
        <v>0</v>
      </c>
      <c r="O12" s="1">
        <v>0</v>
      </c>
      <c r="P12" s="1">
        <f t="shared" ref="P12:P21" si="4">O12*D12</f>
        <v>0</v>
      </c>
      <c r="Q12" s="1">
        <v>0</v>
      </c>
      <c r="R12" s="1">
        <f t="shared" ref="R12:R21" si="5">Q12*D12</f>
        <v>0</v>
      </c>
      <c r="S12" s="1">
        <v>0</v>
      </c>
      <c r="T12" s="1">
        <f t="shared" ref="T12:T21" si="6">S12*D12</f>
        <v>0</v>
      </c>
      <c r="U12" s="1">
        <v>0</v>
      </c>
      <c r="V12" s="1">
        <f t="shared" ref="V12:V21" si="7">U12*D12</f>
        <v>0</v>
      </c>
      <c r="W12" s="1">
        <v>0</v>
      </c>
      <c r="X12" s="1">
        <f t="shared" ref="X12:X21" si="8">W12*D12</f>
        <v>0</v>
      </c>
      <c r="Y12" s="1">
        <v>0</v>
      </c>
      <c r="Z12" s="1">
        <f t="shared" ref="Z12:Z21" si="9">Y12*D12</f>
        <v>0</v>
      </c>
      <c r="AA12" s="1">
        <v>0</v>
      </c>
      <c r="AB12" s="1">
        <f t="shared" ref="AB12:AB21" si="10">AA12*D12</f>
        <v>0</v>
      </c>
      <c r="AC12" s="1">
        <v>0</v>
      </c>
      <c r="AD12" s="1">
        <f t="shared" ref="AD12:AD21" si="11">AC12*D12</f>
        <v>0</v>
      </c>
      <c r="AE12" s="6">
        <f t="shared" ref="AE12:AE21" si="12">H12+J12+L12+N12+P12+R12+T12+V12+X12+Z12+AB12+AD12</f>
        <v>0</v>
      </c>
    </row>
    <row r="13" spans="1:31" x14ac:dyDescent="0.5">
      <c r="A13" s="2"/>
      <c r="B13" s="2"/>
      <c r="C13" s="3" t="s">
        <v>34</v>
      </c>
      <c r="D13" s="10">
        <v>2.2376</v>
      </c>
      <c r="E13" s="2" t="s">
        <v>66</v>
      </c>
      <c r="F13" s="2" t="s">
        <v>30</v>
      </c>
      <c r="G13" s="1">
        <v>1.7</v>
      </c>
      <c r="H13" s="1">
        <f t="shared" si="0"/>
        <v>3.8039200000000002</v>
      </c>
      <c r="I13" s="1">
        <v>2.12</v>
      </c>
      <c r="J13" s="1">
        <f t="shared" si="1"/>
        <v>4.7437120000000004</v>
      </c>
      <c r="K13" s="1">
        <v>1.1399999999999999</v>
      </c>
      <c r="L13" s="1">
        <f t="shared" si="2"/>
        <v>2.5508639999999998</v>
      </c>
      <c r="M13" s="1">
        <v>1.34</v>
      </c>
      <c r="N13" s="1">
        <f t="shared" si="3"/>
        <v>2.9983840000000002</v>
      </c>
      <c r="O13" s="1">
        <v>1.25</v>
      </c>
      <c r="P13" s="1">
        <f t="shared" si="4"/>
        <v>2.7970000000000002</v>
      </c>
      <c r="Q13" s="1">
        <v>1</v>
      </c>
      <c r="R13" s="1">
        <f t="shared" si="5"/>
        <v>2.2376</v>
      </c>
      <c r="S13" s="1">
        <v>2.2200000000000002</v>
      </c>
      <c r="T13" s="1">
        <f t="shared" si="6"/>
        <v>4.9674719999999999</v>
      </c>
      <c r="U13" s="1">
        <v>1.41</v>
      </c>
      <c r="V13" s="1">
        <f t="shared" si="7"/>
        <v>3.1550159999999998</v>
      </c>
      <c r="W13" s="1">
        <v>1.77</v>
      </c>
      <c r="X13" s="1">
        <f t="shared" si="8"/>
        <v>3.9605519999999999</v>
      </c>
      <c r="Y13" s="1">
        <v>1.42</v>
      </c>
      <c r="Z13" s="1">
        <f t="shared" si="9"/>
        <v>3.1773920000000002</v>
      </c>
      <c r="AA13" s="1">
        <v>1.77</v>
      </c>
      <c r="AB13" s="1">
        <f t="shared" si="10"/>
        <v>3.9605519999999999</v>
      </c>
      <c r="AC13" s="1">
        <v>1.69</v>
      </c>
      <c r="AD13" s="1">
        <f t="shared" si="11"/>
        <v>3.7815439999999998</v>
      </c>
      <c r="AE13" s="6">
        <f t="shared" si="12"/>
        <v>42.134008000000001</v>
      </c>
    </row>
    <row r="14" spans="1:31" x14ac:dyDescent="0.5">
      <c r="A14" s="2"/>
      <c r="B14" s="2"/>
      <c r="C14" s="3" t="s">
        <v>35</v>
      </c>
      <c r="D14" s="10">
        <v>2.2376</v>
      </c>
      <c r="E14" s="2" t="s">
        <v>66</v>
      </c>
      <c r="F14" s="2" t="s">
        <v>30</v>
      </c>
      <c r="G14" s="1">
        <v>0.01</v>
      </c>
      <c r="H14" s="1">
        <f t="shared" si="0"/>
        <v>2.2376E-2</v>
      </c>
      <c r="I14" s="1">
        <v>0</v>
      </c>
      <c r="J14" s="1">
        <f t="shared" si="1"/>
        <v>0</v>
      </c>
      <c r="K14" s="1">
        <v>0</v>
      </c>
      <c r="L14" s="1">
        <f t="shared" si="2"/>
        <v>0</v>
      </c>
      <c r="M14" s="1">
        <v>0</v>
      </c>
      <c r="N14" s="1">
        <f t="shared" si="3"/>
        <v>0</v>
      </c>
      <c r="O14" s="1">
        <v>0</v>
      </c>
      <c r="P14" s="1">
        <f t="shared" si="4"/>
        <v>0</v>
      </c>
      <c r="Q14" s="1">
        <v>0</v>
      </c>
      <c r="R14" s="1">
        <f t="shared" si="5"/>
        <v>0</v>
      </c>
      <c r="S14" s="1">
        <v>0</v>
      </c>
      <c r="T14" s="1">
        <f t="shared" si="6"/>
        <v>0</v>
      </c>
      <c r="U14" s="1">
        <v>0</v>
      </c>
      <c r="V14" s="1">
        <f t="shared" si="7"/>
        <v>0</v>
      </c>
      <c r="W14" s="1">
        <v>0</v>
      </c>
      <c r="X14" s="1">
        <f t="shared" si="8"/>
        <v>0</v>
      </c>
      <c r="Y14" s="1">
        <v>0</v>
      </c>
      <c r="Z14" s="1">
        <f t="shared" si="9"/>
        <v>0</v>
      </c>
      <c r="AA14" s="1">
        <v>0</v>
      </c>
      <c r="AB14" s="1">
        <f t="shared" si="10"/>
        <v>0</v>
      </c>
      <c r="AC14" s="1">
        <v>0</v>
      </c>
      <c r="AD14" s="1">
        <f t="shared" si="11"/>
        <v>0</v>
      </c>
      <c r="AE14" s="6">
        <f t="shared" si="12"/>
        <v>2.2376E-2</v>
      </c>
    </row>
    <row r="15" spans="1:31" x14ac:dyDescent="0.5">
      <c r="A15" s="2"/>
      <c r="B15" s="2"/>
      <c r="C15" s="3" t="s">
        <v>36</v>
      </c>
      <c r="D15" s="10">
        <v>1.7273000000000001</v>
      </c>
      <c r="E15" s="2" t="s">
        <v>67</v>
      </c>
      <c r="F15" s="2" t="s">
        <v>37</v>
      </c>
      <c r="G15" s="1">
        <v>0</v>
      </c>
      <c r="H15" s="1">
        <f t="shared" si="0"/>
        <v>0</v>
      </c>
      <c r="I15" s="1">
        <v>0</v>
      </c>
      <c r="J15" s="1">
        <f t="shared" si="1"/>
        <v>0</v>
      </c>
      <c r="K15" s="1">
        <v>0</v>
      </c>
      <c r="L15" s="1">
        <f t="shared" si="2"/>
        <v>0</v>
      </c>
      <c r="M15" s="1">
        <v>0</v>
      </c>
      <c r="N15" s="1">
        <f t="shared" si="3"/>
        <v>0</v>
      </c>
      <c r="O15" s="1">
        <v>0</v>
      </c>
      <c r="P15" s="1">
        <f t="shared" si="4"/>
        <v>0</v>
      </c>
      <c r="Q15" s="1">
        <v>0</v>
      </c>
      <c r="R15" s="1">
        <f t="shared" si="5"/>
        <v>0</v>
      </c>
      <c r="S15" s="1">
        <v>0</v>
      </c>
      <c r="T15" s="1">
        <f t="shared" si="6"/>
        <v>0</v>
      </c>
      <c r="U15" s="1">
        <v>0</v>
      </c>
      <c r="V15" s="1">
        <f t="shared" si="7"/>
        <v>0</v>
      </c>
      <c r="W15" s="1">
        <v>0</v>
      </c>
      <c r="X15" s="1">
        <f t="shared" si="8"/>
        <v>0</v>
      </c>
      <c r="Y15" s="1">
        <v>0</v>
      </c>
      <c r="Z15" s="1">
        <f t="shared" si="9"/>
        <v>0</v>
      </c>
      <c r="AA15" s="1">
        <v>0</v>
      </c>
      <c r="AB15" s="1">
        <f t="shared" si="10"/>
        <v>0</v>
      </c>
      <c r="AC15" s="1">
        <v>0</v>
      </c>
      <c r="AD15" s="1">
        <f t="shared" si="11"/>
        <v>0</v>
      </c>
      <c r="AE15" s="6">
        <f t="shared" si="12"/>
        <v>0</v>
      </c>
    </row>
    <row r="16" spans="1:31" x14ac:dyDescent="0.5">
      <c r="A16" s="2"/>
      <c r="B16" s="2"/>
      <c r="C16" s="3" t="s">
        <v>38</v>
      </c>
      <c r="D16" s="10">
        <v>2.254</v>
      </c>
      <c r="E16" s="2" t="s">
        <v>67</v>
      </c>
      <c r="F16" s="2" t="s">
        <v>37</v>
      </c>
      <c r="G16" s="1">
        <v>0</v>
      </c>
      <c r="H16" s="1">
        <f t="shared" si="0"/>
        <v>0</v>
      </c>
      <c r="I16" s="1">
        <v>0</v>
      </c>
      <c r="J16" s="1">
        <f t="shared" si="1"/>
        <v>0</v>
      </c>
      <c r="K16" s="1">
        <v>0</v>
      </c>
      <c r="L16" s="1">
        <f t="shared" si="2"/>
        <v>0</v>
      </c>
      <c r="M16" s="1">
        <v>0</v>
      </c>
      <c r="N16" s="1">
        <f t="shared" si="3"/>
        <v>0</v>
      </c>
      <c r="O16" s="1">
        <v>0</v>
      </c>
      <c r="P16" s="1">
        <f t="shared" si="4"/>
        <v>0</v>
      </c>
      <c r="Q16" s="1">
        <v>0</v>
      </c>
      <c r="R16" s="1">
        <f t="shared" si="5"/>
        <v>0</v>
      </c>
      <c r="S16" s="1">
        <v>0</v>
      </c>
      <c r="T16" s="1">
        <f t="shared" si="6"/>
        <v>0</v>
      </c>
      <c r="U16" s="1">
        <v>0</v>
      </c>
      <c r="V16" s="1">
        <f t="shared" si="7"/>
        <v>0</v>
      </c>
      <c r="W16" s="1">
        <v>0</v>
      </c>
      <c r="X16" s="1">
        <f t="shared" si="8"/>
        <v>0</v>
      </c>
      <c r="Y16" s="1">
        <v>0</v>
      </c>
      <c r="Z16" s="1">
        <f t="shared" si="9"/>
        <v>0</v>
      </c>
      <c r="AA16" s="1">
        <v>0</v>
      </c>
      <c r="AB16" s="1">
        <f t="shared" si="10"/>
        <v>0</v>
      </c>
      <c r="AC16" s="1">
        <v>0</v>
      </c>
      <c r="AD16" s="1">
        <f t="shared" si="11"/>
        <v>0</v>
      </c>
      <c r="AE16" s="6">
        <f t="shared" si="12"/>
        <v>0</v>
      </c>
    </row>
    <row r="17" spans="1:31" x14ac:dyDescent="0.5">
      <c r="A17" s="2"/>
      <c r="B17" s="2">
        <v>2</v>
      </c>
      <c r="C17" s="3" t="s">
        <v>53</v>
      </c>
      <c r="D17" s="10">
        <v>25</v>
      </c>
      <c r="E17" s="2" t="s">
        <v>68</v>
      </c>
      <c r="F17" s="2" t="s">
        <v>54</v>
      </c>
      <c r="G17" s="1">
        <f>'CH4'!$D$8</f>
        <v>12.96</v>
      </c>
      <c r="H17" s="1">
        <f t="shared" si="0"/>
        <v>324</v>
      </c>
      <c r="I17" s="1">
        <f>'CH4'!$E$8</f>
        <v>11.664</v>
      </c>
      <c r="J17" s="1">
        <f t="shared" si="1"/>
        <v>291.60000000000002</v>
      </c>
      <c r="K17" s="1">
        <f>'CH4'!$F$8</f>
        <v>13.02</v>
      </c>
      <c r="L17" s="1">
        <f t="shared" si="2"/>
        <v>325.5</v>
      </c>
      <c r="M17" s="1">
        <f>'CH4'!$G$8</f>
        <v>12.6</v>
      </c>
      <c r="N17" s="1">
        <f t="shared" si="3"/>
        <v>315</v>
      </c>
      <c r="O17" s="1">
        <f>'CH4'!$H$8</f>
        <v>11.423999999999999</v>
      </c>
      <c r="P17" s="1">
        <f t="shared" si="4"/>
        <v>285.60000000000002</v>
      </c>
      <c r="Q17" s="1">
        <f>'CH4'!$I$8</f>
        <v>11.832000000000001</v>
      </c>
      <c r="R17" s="1">
        <f t="shared" si="5"/>
        <v>295.8</v>
      </c>
      <c r="S17" s="1">
        <f>'CH4'!$J$8</f>
        <v>10.608000000000001</v>
      </c>
      <c r="T17" s="1">
        <f t="shared" si="6"/>
        <v>265.2</v>
      </c>
      <c r="U17" s="1">
        <f>'CH4'!$K$8</f>
        <v>12.24</v>
      </c>
      <c r="V17" s="1">
        <f t="shared" si="7"/>
        <v>306</v>
      </c>
      <c r="W17" s="1">
        <f>'CH4'!$L$8</f>
        <v>11.76</v>
      </c>
      <c r="X17" s="1">
        <f t="shared" si="8"/>
        <v>294</v>
      </c>
      <c r="Y17" s="1">
        <f>'CH4'!$M$8</f>
        <v>12.18</v>
      </c>
      <c r="Z17" s="1">
        <f t="shared" si="9"/>
        <v>304.5</v>
      </c>
      <c r="AA17" s="1">
        <f>'CH4'!$N$8</f>
        <v>11.76</v>
      </c>
      <c r="AB17" s="1">
        <f t="shared" si="10"/>
        <v>294</v>
      </c>
      <c r="AC17" s="1">
        <f>'CH4'!$O$8</f>
        <v>11.34</v>
      </c>
      <c r="AD17" s="1">
        <f t="shared" si="11"/>
        <v>283.5</v>
      </c>
      <c r="AE17" s="6">
        <f t="shared" si="12"/>
        <v>3584.7</v>
      </c>
    </row>
    <row r="18" spans="1:31" x14ac:dyDescent="0.5">
      <c r="A18" s="2"/>
      <c r="B18" s="2">
        <v>3</v>
      </c>
      <c r="C18" s="3" t="s">
        <v>58</v>
      </c>
      <c r="D18" s="10">
        <v>25</v>
      </c>
      <c r="E18" s="2" t="s">
        <v>68</v>
      </c>
      <c r="F18" s="2" t="s">
        <v>54</v>
      </c>
      <c r="G18" s="1">
        <f>'CH4'!$D$12</f>
        <v>4.3920000000000003</v>
      </c>
      <c r="H18" s="1">
        <f t="shared" si="0"/>
        <v>109.8</v>
      </c>
      <c r="I18" s="1">
        <f>'CH4'!$E$12</f>
        <v>4.8912000000000004</v>
      </c>
      <c r="J18" s="1">
        <f t="shared" si="1"/>
        <v>122.28</v>
      </c>
      <c r="K18" s="1">
        <f>'CH4'!$F$12</f>
        <v>4.3632</v>
      </c>
      <c r="L18" s="1">
        <f t="shared" si="2"/>
        <v>109.08</v>
      </c>
      <c r="M18" s="1">
        <f>'CH4'!$G$12</f>
        <v>9.5999999999999992E-3</v>
      </c>
      <c r="N18" s="1">
        <f t="shared" si="3"/>
        <v>0.24</v>
      </c>
      <c r="O18" s="1">
        <f>'CH4'!$H$12</f>
        <v>0.24479999999999999</v>
      </c>
      <c r="P18" s="1">
        <f t="shared" si="4"/>
        <v>6.12</v>
      </c>
      <c r="Q18" s="1">
        <f>'CH4'!$I$12</f>
        <v>1.0464</v>
      </c>
      <c r="R18" s="1">
        <f t="shared" si="5"/>
        <v>26.16</v>
      </c>
      <c r="S18" s="1">
        <f>'CH4'!$J$12</f>
        <v>8.0351999999999997</v>
      </c>
      <c r="T18" s="1">
        <f t="shared" si="6"/>
        <v>200.88</v>
      </c>
      <c r="U18" s="1">
        <f>'CH4'!$K$12</f>
        <v>11.183999999999999</v>
      </c>
      <c r="V18" s="1">
        <f t="shared" si="7"/>
        <v>279.60000000000002</v>
      </c>
      <c r="W18" s="1">
        <f>'CH4'!$L$12</f>
        <v>9.984</v>
      </c>
      <c r="X18" s="1">
        <f t="shared" si="8"/>
        <v>249.6</v>
      </c>
      <c r="Y18" s="1">
        <f>'CH4'!$M$12</f>
        <v>0.1152</v>
      </c>
      <c r="Z18" s="1">
        <f t="shared" si="9"/>
        <v>2.88</v>
      </c>
      <c r="AA18" s="1">
        <f>'CH4'!$N$12</f>
        <v>0.1008</v>
      </c>
      <c r="AB18" s="1">
        <f t="shared" si="10"/>
        <v>2.52</v>
      </c>
      <c r="AC18" s="1">
        <f>'CH4'!$O$12</f>
        <v>0.16800000000000001</v>
      </c>
      <c r="AD18" s="1">
        <f t="shared" si="11"/>
        <v>4.2</v>
      </c>
      <c r="AE18" s="6">
        <f t="shared" si="12"/>
        <v>1113.3599999999999</v>
      </c>
    </row>
    <row r="19" spans="1:31" x14ac:dyDescent="0.5">
      <c r="A19" s="2"/>
      <c r="B19" s="2">
        <v>4</v>
      </c>
      <c r="C19" s="3" t="s">
        <v>69</v>
      </c>
      <c r="D19" s="10">
        <v>1</v>
      </c>
      <c r="E19" s="2" t="s">
        <v>67</v>
      </c>
      <c r="F19" s="2" t="s">
        <v>37</v>
      </c>
      <c r="G19" s="1">
        <v>0</v>
      </c>
      <c r="H19" s="1">
        <f t="shared" si="0"/>
        <v>0</v>
      </c>
      <c r="I19" s="1">
        <v>0</v>
      </c>
      <c r="J19" s="1">
        <f t="shared" si="1"/>
        <v>0</v>
      </c>
      <c r="K19" s="1">
        <v>0</v>
      </c>
      <c r="L19" s="1">
        <f t="shared" si="2"/>
        <v>0</v>
      </c>
      <c r="M19" s="1">
        <v>0</v>
      </c>
      <c r="N19" s="1">
        <f t="shared" si="3"/>
        <v>0</v>
      </c>
      <c r="O19" s="1">
        <v>0</v>
      </c>
      <c r="P19" s="1">
        <f t="shared" si="4"/>
        <v>0</v>
      </c>
      <c r="Q19" s="1">
        <v>0</v>
      </c>
      <c r="R19" s="1">
        <f t="shared" si="5"/>
        <v>0</v>
      </c>
      <c r="S19" s="1">
        <v>0</v>
      </c>
      <c r="T19" s="1">
        <f t="shared" si="6"/>
        <v>0</v>
      </c>
      <c r="U19" s="1">
        <v>0</v>
      </c>
      <c r="V19" s="1">
        <f t="shared" si="7"/>
        <v>0</v>
      </c>
      <c r="W19" s="1">
        <v>0</v>
      </c>
      <c r="X19" s="1">
        <f t="shared" si="8"/>
        <v>0</v>
      </c>
      <c r="Y19" s="1">
        <v>0</v>
      </c>
      <c r="Z19" s="1">
        <f t="shared" si="9"/>
        <v>0</v>
      </c>
      <c r="AA19" s="1">
        <v>0</v>
      </c>
      <c r="AB19" s="1">
        <f t="shared" si="10"/>
        <v>0</v>
      </c>
      <c r="AC19" s="1">
        <v>0</v>
      </c>
      <c r="AD19" s="1">
        <f t="shared" si="11"/>
        <v>0</v>
      </c>
      <c r="AE19" s="6">
        <f t="shared" si="12"/>
        <v>0</v>
      </c>
    </row>
    <row r="20" spans="1:31" x14ac:dyDescent="0.5">
      <c r="A20" s="2"/>
      <c r="B20" s="2">
        <v>5</v>
      </c>
      <c r="C20" s="3" t="s">
        <v>40</v>
      </c>
      <c r="D20" s="10">
        <v>1430</v>
      </c>
      <c r="E20" s="2" t="s">
        <v>70</v>
      </c>
      <c r="F20" s="2" t="s">
        <v>71</v>
      </c>
      <c r="G20" s="1">
        <v>0</v>
      </c>
      <c r="H20" s="1">
        <f t="shared" si="0"/>
        <v>0</v>
      </c>
      <c r="I20" s="1">
        <v>0</v>
      </c>
      <c r="J20" s="1">
        <f t="shared" si="1"/>
        <v>0</v>
      </c>
      <c r="K20" s="1">
        <v>0</v>
      </c>
      <c r="L20" s="1">
        <f t="shared" si="2"/>
        <v>0</v>
      </c>
      <c r="M20" s="1">
        <v>0</v>
      </c>
      <c r="N20" s="1">
        <f t="shared" si="3"/>
        <v>0</v>
      </c>
      <c r="O20" s="1">
        <v>0</v>
      </c>
      <c r="P20" s="1">
        <f t="shared" si="4"/>
        <v>0</v>
      </c>
      <c r="Q20" s="1">
        <v>0</v>
      </c>
      <c r="R20" s="1">
        <f t="shared" si="5"/>
        <v>0</v>
      </c>
      <c r="S20" s="1">
        <v>0</v>
      </c>
      <c r="T20" s="1">
        <f t="shared" si="6"/>
        <v>0</v>
      </c>
      <c r="U20" s="1">
        <v>0</v>
      </c>
      <c r="V20" s="1">
        <f t="shared" si="7"/>
        <v>0</v>
      </c>
      <c r="W20" s="1">
        <v>0</v>
      </c>
      <c r="X20" s="1">
        <f t="shared" si="8"/>
        <v>0</v>
      </c>
      <c r="Y20" s="1">
        <v>0</v>
      </c>
      <c r="Z20" s="1">
        <f t="shared" si="9"/>
        <v>0</v>
      </c>
      <c r="AA20" s="1">
        <v>0</v>
      </c>
      <c r="AB20" s="1">
        <f t="shared" si="10"/>
        <v>0</v>
      </c>
      <c r="AC20" s="1">
        <v>0</v>
      </c>
      <c r="AD20" s="1">
        <f t="shared" si="11"/>
        <v>0</v>
      </c>
      <c r="AE20" s="6">
        <f t="shared" si="12"/>
        <v>0</v>
      </c>
    </row>
    <row r="21" spans="1:31" x14ac:dyDescent="0.5">
      <c r="A21" s="2" t="s">
        <v>72</v>
      </c>
      <c r="B21" s="2">
        <v>6</v>
      </c>
      <c r="C21" s="3" t="s">
        <v>73</v>
      </c>
      <c r="D21" s="10">
        <v>0.58209999999999995</v>
      </c>
      <c r="E21" s="2" t="s">
        <v>74</v>
      </c>
      <c r="F21" s="2" t="s">
        <v>42</v>
      </c>
      <c r="G21" s="1">
        <v>87598.67</v>
      </c>
      <c r="H21" s="1">
        <f t="shared" si="0"/>
        <v>50991.185807000002</v>
      </c>
      <c r="I21" s="1">
        <v>84039.99</v>
      </c>
      <c r="J21" s="1">
        <f t="shared" si="1"/>
        <v>48919.678179000002</v>
      </c>
      <c r="K21" s="1">
        <v>70936.570000000007</v>
      </c>
      <c r="L21" s="1">
        <f t="shared" si="2"/>
        <v>41292.177396999999</v>
      </c>
      <c r="M21" s="1">
        <v>31130.01</v>
      </c>
      <c r="N21" s="1">
        <f t="shared" si="3"/>
        <v>18120.778821</v>
      </c>
      <c r="O21" s="1">
        <v>46187</v>
      </c>
      <c r="P21" s="1">
        <f t="shared" si="4"/>
        <v>26885.452700000002</v>
      </c>
      <c r="Q21" s="1">
        <v>64260.21</v>
      </c>
      <c r="R21" s="1">
        <f t="shared" si="5"/>
        <v>37405.868240999996</v>
      </c>
      <c r="S21" s="1">
        <v>81589.41</v>
      </c>
      <c r="T21" s="1">
        <f t="shared" si="6"/>
        <v>47493.195561</v>
      </c>
      <c r="U21" s="1">
        <v>90254.01</v>
      </c>
      <c r="V21" s="1">
        <f t="shared" si="7"/>
        <v>52536.859220999999</v>
      </c>
      <c r="W21" s="1">
        <v>98918.62</v>
      </c>
      <c r="X21" s="1">
        <f t="shared" si="8"/>
        <v>57580.528702000003</v>
      </c>
      <c r="Y21" s="1">
        <v>94822.6</v>
      </c>
      <c r="Z21" s="1">
        <f t="shared" si="9"/>
        <v>55196.235460000004</v>
      </c>
      <c r="AA21" s="1">
        <v>64626.62</v>
      </c>
      <c r="AB21" s="1">
        <f t="shared" si="10"/>
        <v>37619.155502000001</v>
      </c>
      <c r="AC21" s="1">
        <v>60973.46</v>
      </c>
      <c r="AD21" s="1">
        <f t="shared" si="11"/>
        <v>35492.651065999999</v>
      </c>
      <c r="AE21" s="6">
        <f t="shared" si="12"/>
        <v>509533.766657</v>
      </c>
    </row>
    <row r="22" spans="1:31" x14ac:dyDescent="0.5">
      <c r="A22" s="2" t="s">
        <v>75</v>
      </c>
      <c r="B22" s="2">
        <v>7</v>
      </c>
      <c r="C22" s="3" t="s">
        <v>76</v>
      </c>
      <c r="D22" s="10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6"/>
    </row>
    <row r="23" spans="1:31" x14ac:dyDescent="0.5">
      <c r="A23" s="2"/>
      <c r="B23" s="2"/>
      <c r="C23" s="3" t="s">
        <v>77</v>
      </c>
      <c r="D23" s="10">
        <v>0.79479999999999995</v>
      </c>
      <c r="E23" s="2" t="s">
        <v>78</v>
      </c>
      <c r="F23" s="2" t="s">
        <v>45</v>
      </c>
      <c r="G23" s="1">
        <v>0</v>
      </c>
      <c r="H23" s="1">
        <f>G23*D23</f>
        <v>0</v>
      </c>
      <c r="I23" s="1">
        <v>0</v>
      </c>
      <c r="J23" s="1">
        <f>I23*D23</f>
        <v>0</v>
      </c>
      <c r="K23" s="1">
        <v>0</v>
      </c>
      <c r="L23" s="1">
        <f>K23*D23</f>
        <v>0</v>
      </c>
      <c r="M23" s="1">
        <v>0</v>
      </c>
      <c r="N23" s="1">
        <f>M23*D23</f>
        <v>0</v>
      </c>
      <c r="O23" s="1">
        <v>0</v>
      </c>
      <c r="P23" s="1">
        <f>O23*D23</f>
        <v>0</v>
      </c>
      <c r="Q23" s="1">
        <v>0</v>
      </c>
      <c r="R23" s="1">
        <f>Q23*D23</f>
        <v>0</v>
      </c>
      <c r="S23" s="1">
        <v>0</v>
      </c>
      <c r="T23" s="1">
        <f>S23*D23</f>
        <v>0</v>
      </c>
      <c r="U23" s="1">
        <v>0</v>
      </c>
      <c r="V23" s="1">
        <f>U23*D23</f>
        <v>0</v>
      </c>
      <c r="W23" s="1">
        <v>0</v>
      </c>
      <c r="X23" s="1">
        <f>W23*D23</f>
        <v>0</v>
      </c>
      <c r="Y23" s="1">
        <v>0</v>
      </c>
      <c r="Z23" s="1">
        <f>Y23*D23</f>
        <v>0</v>
      </c>
      <c r="AA23" s="1">
        <v>0</v>
      </c>
      <c r="AB23" s="1">
        <f>AA23*D23</f>
        <v>0</v>
      </c>
      <c r="AC23" s="1">
        <v>0</v>
      </c>
      <c r="AD23" s="1">
        <f>AC23*D23</f>
        <v>0</v>
      </c>
      <c r="AE23" s="6">
        <f>H23+J23+L23+N23+P23+R23+T23+V23+X23+Z23+AB23+AD23</f>
        <v>0</v>
      </c>
    </row>
    <row r="24" spans="1:31" x14ac:dyDescent="0.5">
      <c r="A24" s="2"/>
      <c r="B24" s="2"/>
      <c r="C24" s="3" t="s">
        <v>79</v>
      </c>
      <c r="D24" s="10">
        <v>0.2843</v>
      </c>
      <c r="E24" s="2" t="s">
        <v>78</v>
      </c>
      <c r="F24" s="2" t="s">
        <v>45</v>
      </c>
      <c r="G24" s="1">
        <v>6404.54</v>
      </c>
      <c r="H24" s="1">
        <f>G24*D24</f>
        <v>1820.8107219999999</v>
      </c>
      <c r="I24" s="1">
        <v>7133.66</v>
      </c>
      <c r="J24" s="1">
        <f>I24*D24</f>
        <v>2028.0995379999999</v>
      </c>
      <c r="K24" s="1">
        <v>6362.22</v>
      </c>
      <c r="L24" s="1">
        <f>K24*D24</f>
        <v>1808.7791460000001</v>
      </c>
      <c r="M24" s="1">
        <v>13.02</v>
      </c>
      <c r="N24" s="1">
        <f>M24*D24</f>
        <v>3.7015859999999998</v>
      </c>
      <c r="O24" s="1">
        <v>358.05</v>
      </c>
      <c r="P24" s="1">
        <f>O24*D24</f>
        <v>101.793615</v>
      </c>
      <c r="Q24" s="1">
        <v>1527.9</v>
      </c>
      <c r="R24" s="1">
        <f>Q24*D24</f>
        <v>434.38197000000002</v>
      </c>
      <c r="S24" s="1">
        <v>11718</v>
      </c>
      <c r="T24" s="1">
        <f>S24*D24</f>
        <v>3331.4274</v>
      </c>
      <c r="U24" s="1">
        <v>16306.9</v>
      </c>
      <c r="V24" s="1">
        <f>U24*D24</f>
        <v>4636.0516699999998</v>
      </c>
      <c r="W24" s="1">
        <v>14560.92</v>
      </c>
      <c r="X24" s="1">
        <f>W24*D24</f>
        <v>4139.6695559999998</v>
      </c>
      <c r="Y24" s="1">
        <v>168</v>
      </c>
      <c r="Z24" s="1">
        <f>Y24*D24</f>
        <v>47.7624</v>
      </c>
      <c r="AA24" s="1">
        <v>147</v>
      </c>
      <c r="AB24" s="1">
        <f>AA24*D24</f>
        <v>41.792099999999998</v>
      </c>
      <c r="AC24" s="1">
        <v>245</v>
      </c>
      <c r="AD24" s="1">
        <f>AC24*D24</f>
        <v>69.653499999999994</v>
      </c>
      <c r="AE24" s="6">
        <f>H24+J24+L24+N24+P24+R24+T24+V24+X24+Z24+AB24+AD24</f>
        <v>18463.923202999998</v>
      </c>
    </row>
    <row r="25" spans="1:31" x14ac:dyDescent="0.5">
      <c r="A25" s="2"/>
      <c r="B25" s="2">
        <v>8</v>
      </c>
      <c r="C25" s="3" t="s">
        <v>43</v>
      </c>
      <c r="D25" s="10">
        <v>2.0859000000000001</v>
      </c>
      <c r="E25" s="2" t="s">
        <v>80</v>
      </c>
      <c r="F25" s="2" t="s">
        <v>37</v>
      </c>
      <c r="G25" s="1">
        <v>28.6</v>
      </c>
      <c r="H25" s="1">
        <f>G25*D25</f>
        <v>59.656739999999999</v>
      </c>
      <c r="I25" s="1">
        <v>22.55</v>
      </c>
      <c r="J25" s="1">
        <f>I25*D25</f>
        <v>47.037044999999999</v>
      </c>
      <c r="K25" s="1">
        <v>13.46</v>
      </c>
      <c r="L25" s="1">
        <f>K25*D25</f>
        <v>28.076214</v>
      </c>
      <c r="M25" s="1">
        <v>17.309999999999999</v>
      </c>
      <c r="N25" s="1">
        <f>M25*D25</f>
        <v>36.106929000000001</v>
      </c>
      <c r="O25" s="1">
        <v>12.59</v>
      </c>
      <c r="P25" s="1">
        <f>O25*D25</f>
        <v>26.261481</v>
      </c>
      <c r="Q25" s="1">
        <v>22.58</v>
      </c>
      <c r="R25" s="1">
        <f>Q25*D25</f>
        <v>47.099621999999997</v>
      </c>
      <c r="S25" s="1">
        <v>22.05</v>
      </c>
      <c r="T25" s="1">
        <f>S25*D25</f>
        <v>45.994095000000002</v>
      </c>
      <c r="U25" s="1">
        <v>38.04</v>
      </c>
      <c r="V25" s="1">
        <f>U25*D25</f>
        <v>79.347635999999994</v>
      </c>
      <c r="W25" s="1">
        <v>28.42</v>
      </c>
      <c r="X25" s="1">
        <f>W25*D25</f>
        <v>59.281278</v>
      </c>
      <c r="Y25" s="1">
        <v>70.599999999999994</v>
      </c>
      <c r="Z25" s="1">
        <f>Y25*D25</f>
        <v>147.26454000000001</v>
      </c>
      <c r="AA25" s="1">
        <v>7.33</v>
      </c>
      <c r="AB25" s="1">
        <f>AA25*D25</f>
        <v>15.289647</v>
      </c>
      <c r="AC25" s="1">
        <v>12.5</v>
      </c>
      <c r="AD25" s="1">
        <f>AC25*D25</f>
        <v>26.07375</v>
      </c>
      <c r="AE25" s="6">
        <f>H25+J25+L25+N25+P25+R25+T25+V25+X25+Z25+AB25+AD25</f>
        <v>617.48897699999998</v>
      </c>
    </row>
    <row r="26" spans="1:31" x14ac:dyDescent="0.5">
      <c r="A26" s="2"/>
      <c r="B26" s="2">
        <v>7</v>
      </c>
      <c r="C26" s="3" t="s">
        <v>46</v>
      </c>
      <c r="D26" s="10">
        <v>2.3199999999999998</v>
      </c>
      <c r="E26" s="2" t="s">
        <v>80</v>
      </c>
      <c r="F26" s="2" t="s">
        <v>37</v>
      </c>
      <c r="G26" s="1">
        <v>127</v>
      </c>
      <c r="H26" s="1">
        <f>G26*D26</f>
        <v>294.64</v>
      </c>
      <c r="I26" s="1">
        <v>227</v>
      </c>
      <c r="J26" s="1">
        <f>I26*D26</f>
        <v>526.64</v>
      </c>
      <c r="K26" s="1">
        <v>193</v>
      </c>
      <c r="L26" s="1">
        <f>K26*D26</f>
        <v>447.76</v>
      </c>
      <c r="M26" s="1">
        <v>0</v>
      </c>
      <c r="N26" s="1">
        <f>M26*D26</f>
        <v>0</v>
      </c>
      <c r="O26" s="1">
        <v>110</v>
      </c>
      <c r="P26" s="1">
        <f>O26*D26</f>
        <v>255.2</v>
      </c>
      <c r="Q26" s="1">
        <v>125</v>
      </c>
      <c r="R26" s="1">
        <f>Q26*D26</f>
        <v>290</v>
      </c>
      <c r="S26" s="1">
        <v>94.8</v>
      </c>
      <c r="T26" s="1">
        <f>S26*D26</f>
        <v>219.93600000000001</v>
      </c>
      <c r="U26" s="1">
        <v>104</v>
      </c>
      <c r="V26" s="1">
        <f>U26*D26</f>
        <v>241.28</v>
      </c>
      <c r="W26" s="1">
        <v>98.9</v>
      </c>
      <c r="X26" s="1">
        <f>W26*D26</f>
        <v>229.44800000000001</v>
      </c>
      <c r="Y26" s="1">
        <v>90</v>
      </c>
      <c r="Z26" s="1">
        <f>Y26*D26</f>
        <v>208.8</v>
      </c>
      <c r="AA26" s="1">
        <v>96.9</v>
      </c>
      <c r="AB26" s="1">
        <f>AA26*D26</f>
        <v>224.80799999999999</v>
      </c>
      <c r="AC26" s="1">
        <v>57.6</v>
      </c>
      <c r="AD26" s="1">
        <f>AC26*D26</f>
        <v>133.63200000000001</v>
      </c>
      <c r="AE26" s="6">
        <f>H26+J26+L26+N26+P26+R26+T26+V26+X26+Z26+AB26+AD26</f>
        <v>3072.1439999999998</v>
      </c>
    </row>
    <row r="29" spans="1:31" x14ac:dyDescent="0.5">
      <c r="C29" s="17" t="s">
        <v>81</v>
      </c>
      <c r="D29" s="14"/>
      <c r="E29" s="14"/>
      <c r="F29" s="14"/>
    </row>
    <row r="30" spans="1:31" x14ac:dyDescent="0.5">
      <c r="C30" s="5" t="s">
        <v>82</v>
      </c>
      <c r="D30" s="5" t="s">
        <v>83</v>
      </c>
      <c r="E30" s="5" t="s">
        <v>84</v>
      </c>
      <c r="F30" s="5" t="s">
        <v>13</v>
      </c>
    </row>
    <row r="31" spans="1:31" x14ac:dyDescent="0.5">
      <c r="C31" s="2" t="s">
        <v>65</v>
      </c>
      <c r="D31" s="19">
        <f>SUM(AE9:AE20)/1000</f>
        <v>4.8702003840000003</v>
      </c>
      <c r="E31" s="19">
        <f>D31*100/$D$34</f>
        <v>0.90767535133303001</v>
      </c>
      <c r="F31" s="2" t="s">
        <v>85</v>
      </c>
    </row>
    <row r="32" spans="1:31" x14ac:dyDescent="0.5">
      <c r="C32" s="2" t="s">
        <v>72</v>
      </c>
      <c r="D32" s="19">
        <f>$AE$21/1000</f>
        <v>509.533766657</v>
      </c>
      <c r="E32" s="19">
        <f>D32*100/$D$34</f>
        <v>94.963493121525005</v>
      </c>
      <c r="F32" s="2" t="s">
        <v>85</v>
      </c>
    </row>
    <row r="33" spans="3:6" x14ac:dyDescent="0.5">
      <c r="C33" s="2" t="s">
        <v>75</v>
      </c>
      <c r="D33" s="19">
        <f>SUM(AE23:AE26)/1000</f>
        <v>22.153556179999999</v>
      </c>
      <c r="E33" s="19">
        <f>D33*100/$D$34</f>
        <v>4.1288315271418004</v>
      </c>
      <c r="F33" s="2" t="s">
        <v>85</v>
      </c>
    </row>
    <row r="34" spans="3:6" x14ac:dyDescent="0.5">
      <c r="C34" s="9" t="s">
        <v>26</v>
      </c>
      <c r="D34" s="20">
        <f>SUM(D31:D33)</f>
        <v>536.557523221</v>
      </c>
      <c r="E34" s="7">
        <f>D34*100/$D$34</f>
        <v>100</v>
      </c>
      <c r="F34" s="9" t="s">
        <v>85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AC5:AD5"/>
    <mergeCell ref="A1:AE1"/>
    <mergeCell ref="A3:AE3"/>
    <mergeCell ref="A5:A6"/>
    <mergeCell ref="B5:B6"/>
    <mergeCell ref="C5:C6"/>
    <mergeCell ref="D5:D6"/>
    <mergeCell ref="E5:E6"/>
    <mergeCell ref="F5:F6"/>
    <mergeCell ref="AE5:AE6"/>
    <mergeCell ref="G5:H5"/>
    <mergeCell ref="I5:J5"/>
    <mergeCell ref="K5:L5"/>
    <mergeCell ref="M5:N5"/>
    <mergeCell ref="O5:P5"/>
    <mergeCell ref="Q5:R5"/>
    <mergeCell ref="C29:F29"/>
    <mergeCell ref="U5:V5"/>
    <mergeCell ref="W5:X5"/>
    <mergeCell ref="Y5:Z5"/>
    <mergeCell ref="AA5:AB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ข้อมูลทั่วไป</vt:lpstr>
      <vt:lpstr>การใช้ทรัพยากร</vt:lpstr>
      <vt:lpstr>CH4</vt:lpstr>
      <vt:lpstr>สรุปการคำนวณ CF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wiganda</cp:lastModifiedBy>
  <dcterms:created xsi:type="dcterms:W3CDTF">2024-08-17T09:54:45Z</dcterms:created>
  <dcterms:modified xsi:type="dcterms:W3CDTF">2024-08-20T02:15:06Z</dcterms:modified>
  <cp:category/>
</cp:coreProperties>
</file>